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LØNKORT TIL NY HJEMMESIDE/"/>
    </mc:Choice>
  </mc:AlternateContent>
  <xr:revisionPtr revIDLastSave="0" documentId="8_{1F4D355E-327F-49A4-ABB4-99E4A5267C71}" xr6:coauthVersionLast="47" xr6:coauthVersionMax="47" xr10:uidLastSave="{00000000-0000-0000-0000-000000000000}"/>
  <bookViews>
    <workbookView xWindow="10" yWindow="380" windowWidth="19190" windowHeight="1019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'Ark1'!$C$194</definedName>
    <definedName name="trin28">'Ark1'!$C$195</definedName>
    <definedName name="trin29">'Ark1'!$C$196</definedName>
    <definedName name="trin30">'Ark1'!$C$197</definedName>
    <definedName name="trin31">'Ark1'!$C$198</definedName>
    <definedName name="trin32">'Ark1'!$C$199</definedName>
    <definedName name="trin33">'Ark1'!$C$200</definedName>
    <definedName name="trin34">'Ark1'!$C$201</definedName>
    <definedName name="trin35">'Ark1'!$C$202</definedName>
    <definedName name="trin36">'Ark1'!$C$203</definedName>
    <definedName name="trin37">'Ark1'!$C$204</definedName>
    <definedName name="trin38">'Ark1'!$C$205</definedName>
    <definedName name="trin39">'Ark1'!$C$206</definedName>
    <definedName name="trin40">'Ark1'!$C$207</definedName>
    <definedName name="trin41">'Ark1'!$C$208</definedName>
    <definedName name="trin42">'Ark1'!$C$209</definedName>
    <definedName name="trin43">'Ark1'!$C$210</definedName>
    <definedName name="trin44">'Ark1'!$C$211</definedName>
    <definedName name="trin45">'Ark1'!$C$212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78" i="1"/>
  <c r="I177" i="1"/>
  <c r="I174" i="1"/>
  <c r="I173" i="1"/>
  <c r="I172" i="1"/>
  <c r="I171" i="1"/>
  <c r="I170" i="1"/>
  <c r="I169" i="1"/>
  <c r="I168" i="1"/>
  <c r="I152" i="1"/>
  <c r="I151" i="1"/>
  <c r="I150" i="1"/>
  <c r="I147" i="1"/>
  <c r="I146" i="1"/>
  <c r="I145" i="1"/>
  <c r="I144" i="1"/>
  <c r="I143" i="1"/>
  <c r="I142" i="1"/>
  <c r="I141" i="1"/>
  <c r="I126" i="1"/>
  <c r="I125" i="1"/>
  <c r="I124" i="1"/>
  <c r="I121" i="1"/>
  <c r="I120" i="1"/>
  <c r="I119" i="1"/>
  <c r="I118" i="1"/>
  <c r="I117" i="1"/>
  <c r="I116" i="1"/>
  <c r="I115" i="1"/>
  <c r="I96" i="1"/>
  <c r="I95" i="1"/>
  <c r="I94" i="1"/>
  <c r="I91" i="1"/>
  <c r="I90" i="1"/>
  <c r="I89" i="1"/>
  <c r="I88" i="1"/>
  <c r="I87" i="1"/>
  <c r="I86" i="1"/>
  <c r="I85" i="1"/>
  <c r="I69" i="1"/>
  <c r="I68" i="1"/>
  <c r="I67" i="1"/>
  <c r="I64" i="1"/>
  <c r="I63" i="1"/>
  <c r="I62" i="1"/>
  <c r="I61" i="1"/>
  <c r="I60" i="1"/>
  <c r="I59" i="1"/>
  <c r="I58" i="1"/>
  <c r="I37" i="1"/>
  <c r="I42" i="1"/>
  <c r="I41" i="1"/>
  <c r="I40" i="1"/>
  <c r="I36" i="1"/>
  <c r="I35" i="1"/>
  <c r="I34" i="1"/>
  <c r="I33" i="1"/>
  <c r="I32" i="1"/>
  <c r="I31" i="1"/>
  <c r="B142" i="1"/>
  <c r="B154" i="1"/>
  <c r="B99" i="1"/>
  <c r="B89" i="1"/>
  <c r="B173" i="1"/>
  <c r="B172" i="1"/>
  <c r="B171" i="1"/>
  <c r="B159" i="1" l="1"/>
  <c r="B157" i="1"/>
  <c r="B156" i="1"/>
  <c r="B147" i="1"/>
  <c r="B145" i="1"/>
  <c r="B144" i="1"/>
  <c r="B131" i="1"/>
  <c r="B129" i="1"/>
  <c r="B128" i="1"/>
  <c r="B120" i="1"/>
  <c r="B119" i="1"/>
  <c r="B118" i="1"/>
  <c r="B170" i="1"/>
  <c r="B169" i="1"/>
  <c r="B155" i="1"/>
  <c r="B143" i="1"/>
  <c r="B127" i="1"/>
  <c r="B126" i="1"/>
  <c r="B117" i="1"/>
  <c r="B116" i="1"/>
  <c r="G106" i="1" l="1"/>
  <c r="B106" i="1"/>
  <c r="B98" i="1"/>
  <c r="B97" i="1"/>
  <c r="B88" i="1"/>
  <c r="B87" i="1"/>
  <c r="B75" i="1"/>
  <c r="B72" i="1"/>
  <c r="B71" i="1"/>
  <c r="B63" i="1"/>
  <c r="B61" i="1"/>
  <c r="B60" i="1"/>
  <c r="B46" i="1"/>
  <c r="B44" i="1"/>
  <c r="B43" i="1"/>
  <c r="B35" i="1"/>
  <c r="B102" i="1" l="1"/>
  <c r="B100" i="1"/>
  <c r="B96" i="1"/>
  <c r="B90" i="1"/>
  <c r="B91" i="1"/>
  <c r="B86" i="1"/>
  <c r="B74" i="1" l="1"/>
  <c r="B70" i="1"/>
  <c r="B59" i="1"/>
  <c r="B42" i="1"/>
  <c r="B41" i="1"/>
  <c r="B36" i="1"/>
  <c r="B34" i="1"/>
  <c r="B33" i="1"/>
  <c r="B32" i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C211" i="1"/>
  <c r="C210" i="1"/>
  <c r="B95" i="1" s="1"/>
  <c r="C209" i="1"/>
  <c r="C208" i="1"/>
  <c r="D208" i="1" s="1"/>
  <c r="C207" i="1"/>
  <c r="C206" i="1"/>
  <c r="C205" i="1"/>
  <c r="D205" i="1" s="1"/>
  <c r="C204" i="1"/>
  <c r="C203" i="1"/>
  <c r="C202" i="1"/>
  <c r="C201" i="1"/>
  <c r="D201" i="1" s="1"/>
  <c r="C200" i="1"/>
  <c r="C199" i="1"/>
  <c r="D199" i="1" s="1"/>
  <c r="C198" i="1"/>
  <c r="C197" i="1"/>
  <c r="C196" i="1"/>
  <c r="D196" i="1" s="1"/>
  <c r="C195" i="1"/>
  <c r="C194" i="1"/>
  <c r="D194" i="1" s="1"/>
  <c r="D204" i="1" l="1"/>
  <c r="B158" i="1"/>
  <c r="B146" i="1"/>
  <c r="B153" i="1"/>
  <c r="B125" i="1"/>
  <c r="B141" i="1"/>
  <c r="B115" i="1"/>
  <c r="B168" i="1"/>
  <c r="D173" i="1" s="1"/>
  <c r="B130" i="1"/>
  <c r="D200" i="1"/>
  <c r="D195" i="1"/>
  <c r="D203" i="1"/>
  <c r="B45" i="1"/>
  <c r="B101" i="1"/>
  <c r="D102" i="1" s="1"/>
  <c r="B103" i="1" s="1"/>
  <c r="B73" i="1"/>
  <c r="B62" i="1"/>
  <c r="D207" i="1"/>
  <c r="D212" i="1"/>
  <c r="D198" i="1"/>
  <c r="B31" i="1"/>
  <c r="B69" i="1"/>
  <c r="B58" i="1"/>
  <c r="B40" i="1"/>
  <c r="D202" i="1"/>
  <c r="D210" i="1"/>
  <c r="B85" i="1"/>
  <c r="D91" i="1" s="1"/>
  <c r="B92" i="1" s="1"/>
  <c r="D92" i="1" s="1"/>
  <c r="D211" i="1"/>
  <c r="D206" i="1"/>
  <c r="D209" i="1"/>
  <c r="D197" i="1"/>
  <c r="D103" i="1" l="1"/>
  <c r="B174" i="1"/>
  <c r="D174" i="1" s="1"/>
  <c r="D147" i="1"/>
  <c r="D159" i="1"/>
  <c r="D120" i="1"/>
  <c r="D131" i="1"/>
  <c r="D75" i="1"/>
  <c r="D46" i="1"/>
  <c r="D63" i="1"/>
  <c r="D36" i="1"/>
  <c r="B37" i="1" s="1"/>
  <c r="B47" i="1" l="1"/>
  <c r="D47" i="1" s="1"/>
  <c r="B121" i="1"/>
  <c r="D121" i="1" s="1"/>
  <c r="B160" i="1"/>
  <c r="D160" i="1" s="1"/>
  <c r="B76" i="1"/>
  <c r="D76" i="1" s="1"/>
  <c r="B148" i="1"/>
  <c r="D148" i="1" s="1"/>
  <c r="B132" i="1"/>
  <c r="D132" i="1" s="1"/>
  <c r="B64" i="1"/>
  <c r="D64" i="1" s="1"/>
  <c r="D37" i="1"/>
</calcChain>
</file>

<file path=xl/sharedStrings.xml><?xml version="1.0" encoding="utf-8"?>
<sst xmlns="http://schemas.openxmlformats.org/spreadsheetml/2006/main" count="203" uniqueCount="56">
  <si>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</si>
  <si>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</si>
  <si>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</si>
  <si>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</si>
  <si>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</si>
  <si>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</si>
  <si>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</si>
  <si>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</si>
  <si>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</si>
  <si>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</si>
  <si>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</si>
  <si>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</si>
  <si>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</si>
  <si>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</si>
  <si>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</si>
  <si>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</si>
  <si>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</si>
  <si>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</si>
  <si>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</si>
  <si>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</si>
  <si>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</si>
  <si>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</si>
  <si>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</si>
  <si>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</si>
  <si>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</si>
  <si>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</si>
  <si>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</si>
  <si>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</si>
  <si>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</si>
  <si>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</si>
  <si>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</si>
  <si>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</si>
  <si>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</si>
  <si>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</si>
  <si>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</si>
  <si>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</si>
  <si>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</si>
  <si>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</si>
  <si>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</si>
  <si>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</si>
  <si>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</si>
  <si>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</si>
  <si>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</si>
  <si>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</si>
  <si>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</si>
  <si>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</si>
  <si>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</si>
  <si>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</si>
  <si>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</si>
  <si>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</si>
  <si>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</si>
  <si>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</si>
  <si>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</si>
  <si>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Bakkeskolentillæg</t>
  </si>
  <si>
    <t>Klasselærer</t>
  </si>
  <si>
    <t>Gyldigt fra 1.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</si>
</sst>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4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tabSelected="1" workbookViewId="0">
      <selection activeCell="A196" sqref="A196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55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1.5169710000000001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x14ac:dyDescent="0.3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55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31230.261219750002</v>
      </c>
      <c r="C31" s="4"/>
      <c r="F31" s="11" t="s">
        <v>14</v>
      </c>
      <c r="G31" s="11"/>
      <c r="H31" s="11"/>
      <c r="I31" s="12">
        <f xml:space="preserve"> J31*re/37*ans/12</f>
        <v>1264.1425000000002</v>
      </c>
      <c r="J31" s="13">
        <v>10000</v>
      </c>
    </row>
    <row r="32" spans="1:11" ht="15" customHeight="1" x14ac:dyDescent="0.35">
      <c r="A32" t="s">
        <v>2</v>
      </c>
      <c r="B32" s="2">
        <f t="shared" ref="B32:B35" si="0" xml:space="preserve"> C32*re/37*ans/12</f>
        <v>379.24275000000006</v>
      </c>
      <c r="C32" s="4">
        <v>3000</v>
      </c>
      <c r="F32" s="11" t="s">
        <v>40</v>
      </c>
      <c r="G32" s="11"/>
      <c r="H32" s="11"/>
      <c r="I32" s="12">
        <f xml:space="preserve"> J32*re</f>
        <v>1668.6681000000001</v>
      </c>
      <c r="J32" s="13">
        <v>1100</v>
      </c>
    </row>
    <row r="33" spans="1:10" x14ac:dyDescent="0.35">
      <c r="A33" t="s">
        <v>0</v>
      </c>
      <c r="B33" s="2">
        <f t="shared" si="0"/>
        <v>1643.38525</v>
      </c>
      <c r="C33" s="4">
        <v>13000</v>
      </c>
      <c r="F33" s="11" t="s">
        <v>39</v>
      </c>
      <c r="G33" s="11"/>
      <c r="H33" s="11"/>
      <c r="I33" s="12">
        <f xml:space="preserve"> J33*re</f>
        <v>4399.2159000000001</v>
      </c>
      <c r="J33" s="13">
        <v>2900</v>
      </c>
    </row>
    <row r="34" spans="1:10" x14ac:dyDescent="0.35">
      <c r="A34" t="s">
        <v>1</v>
      </c>
      <c r="B34" s="2">
        <f t="shared" si="0"/>
        <v>1428.481025</v>
      </c>
      <c r="C34" s="4">
        <v>11300</v>
      </c>
      <c r="F34" s="11" t="s">
        <v>16</v>
      </c>
      <c r="G34" s="11"/>
      <c r="H34" s="11"/>
      <c r="I34" s="12">
        <f xml:space="preserve"> J34*re</f>
        <v>39.198530640000001</v>
      </c>
      <c r="J34" s="13">
        <v>25.84</v>
      </c>
    </row>
    <row r="35" spans="1:10" x14ac:dyDescent="0.35">
      <c r="A35" t="s">
        <v>38</v>
      </c>
      <c r="B35" s="2">
        <f t="shared" si="0"/>
        <v>657.35410000000002</v>
      </c>
      <c r="C35" s="4">
        <v>5200</v>
      </c>
      <c r="F35" s="11" t="s">
        <v>37</v>
      </c>
      <c r="G35" s="11"/>
      <c r="H35" s="11"/>
      <c r="I35" s="12">
        <f xml:space="preserve"> J35*re/37*ans/12</f>
        <v>632.07125000000008</v>
      </c>
      <c r="J35" s="13">
        <v>5000</v>
      </c>
    </row>
    <row r="36" spans="1:10" x14ac:dyDescent="0.35">
      <c r="A36" t="s">
        <v>51</v>
      </c>
      <c r="B36" s="2">
        <f xml:space="preserve"> C36*re/37*ans/12</f>
        <v>139.05567499999998</v>
      </c>
      <c r="C36" s="4">
        <v>1100</v>
      </c>
      <c r="D36" s="2">
        <f>SUM(B31:B36)</f>
        <v>35477.780019750004</v>
      </c>
      <c r="F36" s="11" t="s">
        <v>41</v>
      </c>
      <c r="G36" s="11"/>
      <c r="H36" s="11"/>
      <c r="I36" s="12">
        <f xml:space="preserve"> J36*re/37*ans/12</f>
        <v>1264.1425000000002</v>
      </c>
      <c r="J36" s="13">
        <v>10000</v>
      </c>
    </row>
    <row r="37" spans="1:10" x14ac:dyDescent="0.35">
      <c r="A37" t="s">
        <v>52</v>
      </c>
      <c r="B37" s="2">
        <f xml:space="preserve"> D36*1.38%</f>
        <v>489.59336427255005</v>
      </c>
      <c r="D37" s="2">
        <f>SUM(B31:B37)</f>
        <v>35967.373384022554</v>
      </c>
      <c r="F37" s="11" t="s">
        <v>54</v>
      </c>
      <c r="G37" s="11"/>
      <c r="H37" s="11"/>
      <c r="I37" s="12">
        <f xml:space="preserve"> J37*re/37*ans/12</f>
        <v>379.24275000000006</v>
      </c>
      <c r="J37" s="13">
        <v>3000</v>
      </c>
    </row>
    <row r="38" spans="1:10" ht="15" customHeight="1" x14ac:dyDescent="0.35">
      <c r="C38" s="4"/>
      <c r="F38" s="11"/>
      <c r="G38" s="11"/>
      <c r="H38" s="11"/>
      <c r="I38" s="11"/>
      <c r="J38" s="11"/>
    </row>
    <row r="39" spans="1:10" ht="18.5" x14ac:dyDescent="0.45">
      <c r="A39" s="9" t="s">
        <v>3</v>
      </c>
      <c r="C39" s="4"/>
      <c r="F39" s="31" t="s">
        <v>26</v>
      </c>
      <c r="G39" s="11"/>
      <c r="H39" s="11"/>
      <c r="I39" s="11"/>
      <c r="J39" s="11"/>
    </row>
    <row r="40" spans="1:10" x14ac:dyDescent="0.35">
      <c r="A40" t="s">
        <v>30</v>
      </c>
      <c r="B40" s="2">
        <f>trin31/37*ans</f>
        <v>31230.261219750002</v>
      </c>
      <c r="C40" s="4"/>
      <c r="F40" s="11" t="s">
        <v>25</v>
      </c>
      <c r="G40" s="11"/>
      <c r="H40" s="11"/>
      <c r="I40" s="12">
        <f xml:space="preserve"> J40*re/37*ans/12</f>
        <v>2351.3050500000004</v>
      </c>
      <c r="J40" s="13">
        <v>18600</v>
      </c>
    </row>
    <row r="41" spans="1:10" x14ac:dyDescent="0.35">
      <c r="A41" t="s">
        <v>2</v>
      </c>
      <c r="B41" s="2">
        <f t="shared" ref="B41:B44" si="1" xml:space="preserve"> C41*re/37*ans/12</f>
        <v>379.24275000000006</v>
      </c>
      <c r="C41" s="4">
        <v>3000</v>
      </c>
      <c r="F41" s="11" t="s">
        <v>42</v>
      </c>
      <c r="G41" s="11"/>
      <c r="H41" s="11"/>
      <c r="I41" s="12">
        <f xml:space="preserve"> J41*re</f>
        <v>28.701091320000003</v>
      </c>
      <c r="J41" s="13">
        <v>18.920000000000002</v>
      </c>
    </row>
    <row r="42" spans="1:10" ht="15.5" x14ac:dyDescent="0.35">
      <c r="A42" t="s">
        <v>0</v>
      </c>
      <c r="B42" s="2">
        <f t="shared" si="1"/>
        <v>1643.38525</v>
      </c>
      <c r="C42" s="4">
        <v>13000</v>
      </c>
      <c r="F42" s="11" t="s">
        <v>53</v>
      </c>
      <c r="G42" s="10"/>
      <c r="H42" s="10"/>
      <c r="I42" s="12">
        <f xml:space="preserve"> J42*re/37*ans/12</f>
        <v>821.69262500000002</v>
      </c>
      <c r="J42" s="13">
        <v>6500</v>
      </c>
    </row>
    <row r="43" spans="1:10" x14ac:dyDescent="0.35">
      <c r="A43" t="s">
        <v>1</v>
      </c>
      <c r="B43" s="2">
        <f t="shared" si="1"/>
        <v>1428.481025</v>
      </c>
      <c r="C43" s="4">
        <v>11300</v>
      </c>
      <c r="F43" s="11"/>
      <c r="G43" s="11"/>
      <c r="H43" s="11"/>
      <c r="I43" s="12"/>
      <c r="J43" s="13"/>
    </row>
    <row r="44" spans="1:10" x14ac:dyDescent="0.35">
      <c r="A44" t="s">
        <v>38</v>
      </c>
      <c r="B44" s="2">
        <f t="shared" si="1"/>
        <v>657.35410000000002</v>
      </c>
      <c r="C44" s="4">
        <v>5200</v>
      </c>
      <c r="F44" s="11"/>
      <c r="G44" s="11"/>
      <c r="H44" s="11"/>
      <c r="I44" s="12"/>
      <c r="J44" s="13"/>
    </row>
    <row r="45" spans="1:10" x14ac:dyDescent="0.35">
      <c r="A45" t="s">
        <v>31</v>
      </c>
      <c r="B45" s="2">
        <f xml:space="preserve"> (trin35-trin31)/37*ans</f>
        <v>1818.1504223400007</v>
      </c>
      <c r="C45" s="4"/>
      <c r="F45" s="11"/>
      <c r="G45" s="11"/>
      <c r="H45" s="11"/>
      <c r="I45" s="12"/>
      <c r="J45" s="13"/>
    </row>
    <row r="46" spans="1:10" x14ac:dyDescent="0.35">
      <c r="A46" t="s">
        <v>51</v>
      </c>
      <c r="B46" s="2">
        <f xml:space="preserve"> C46*re/37*ans/12</f>
        <v>139.05567499999998</v>
      </c>
      <c r="C46" s="4">
        <v>1100</v>
      </c>
      <c r="D46" s="2">
        <f>SUM(B40:B46)</f>
        <v>37295.930442090008</v>
      </c>
      <c r="F46" s="11"/>
      <c r="G46" s="11"/>
      <c r="H46" s="11"/>
      <c r="I46" s="12"/>
      <c r="J46" s="13"/>
    </row>
    <row r="47" spans="1:10" x14ac:dyDescent="0.35">
      <c r="A47" t="s">
        <v>52</v>
      </c>
      <c r="B47" s="2">
        <f xml:space="preserve"> D46*1.38%</f>
        <v>514.68384010084208</v>
      </c>
      <c r="D47" s="2">
        <f>SUM(B40:B47)</f>
        <v>37810.614282190851</v>
      </c>
      <c r="F47" s="11"/>
      <c r="G47" s="11"/>
      <c r="H47" s="11"/>
      <c r="I47" s="11"/>
      <c r="J47" s="11"/>
    </row>
    <row r="48" spans="1:10" x14ac:dyDescent="0.35">
      <c r="B48" s="2"/>
      <c r="D48" s="2"/>
      <c r="F48" s="31"/>
      <c r="G48" s="11"/>
      <c r="H48" s="11"/>
      <c r="I48" s="11"/>
      <c r="J48" s="11"/>
    </row>
    <row r="49" spans="1:11" x14ac:dyDescent="0.35">
      <c r="B49" s="2"/>
      <c r="D49" s="2"/>
      <c r="F49" s="11"/>
      <c r="G49" s="11"/>
      <c r="H49" s="11"/>
      <c r="I49" s="12"/>
      <c r="J49" s="11"/>
    </row>
    <row r="50" spans="1:11" x14ac:dyDescent="0.35">
      <c r="B50" s="2"/>
      <c r="D50" s="2"/>
      <c r="F50" s="11"/>
      <c r="G50" s="11"/>
      <c r="H50" s="11"/>
      <c r="I50" s="12"/>
      <c r="J50" s="11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ht="34.5" customHeight="1" x14ac:dyDescent="1.35">
      <c r="A54" s="15" t="s">
        <v>12</v>
      </c>
      <c r="B54" s="7"/>
      <c r="C54" s="7"/>
      <c r="D54" s="7"/>
      <c r="E54" s="7"/>
      <c r="F54" s="7"/>
      <c r="G54" s="8"/>
      <c r="H54" s="8"/>
      <c r="I54" s="8"/>
      <c r="J54" s="8"/>
      <c r="K54" s="8"/>
    </row>
    <row r="55" spans="1:11" ht="15" customHeight="1" x14ac:dyDescent="0.55000000000000004">
      <c r="A55" s="29" t="s">
        <v>55</v>
      </c>
      <c r="B55" s="14"/>
      <c r="C55" s="33" t="s">
        <v>17</v>
      </c>
      <c r="D55" s="16"/>
      <c r="E55" s="16"/>
      <c r="F55" s="17"/>
    </row>
    <row r="56" spans="1:11" ht="15" customHeight="1" x14ac:dyDescent="0.45">
      <c r="A56" s="14"/>
      <c r="B56" s="5"/>
    </row>
    <row r="57" spans="1:11" ht="18.5" x14ac:dyDescent="0.45">
      <c r="A57" s="9" t="s">
        <v>4</v>
      </c>
      <c r="C57" s="4"/>
      <c r="F57" s="10" t="s">
        <v>15</v>
      </c>
      <c r="G57" s="10"/>
      <c r="H57" s="10"/>
      <c r="I57" s="10"/>
      <c r="J57" s="11"/>
    </row>
    <row r="58" spans="1:11" x14ac:dyDescent="0.35">
      <c r="A58" t="s">
        <v>30</v>
      </c>
      <c r="B58" s="2">
        <f>trin31/37*ans</f>
        <v>31230.261219750002</v>
      </c>
      <c r="C58" s="4"/>
      <c r="F58" s="11" t="s">
        <v>14</v>
      </c>
      <c r="G58" s="11"/>
      <c r="H58" s="11"/>
      <c r="I58" s="12">
        <f xml:space="preserve"> J58*re/37*ans/12</f>
        <v>1264.1425000000002</v>
      </c>
      <c r="J58" s="13">
        <v>10000</v>
      </c>
    </row>
    <row r="59" spans="1:11" x14ac:dyDescent="0.35">
      <c r="A59" t="s">
        <v>0</v>
      </c>
      <c r="B59" s="2">
        <f xml:space="preserve"> C59*re/37*ans/12</f>
        <v>1643.38525</v>
      </c>
      <c r="C59" s="4">
        <v>13000</v>
      </c>
      <c r="F59" s="11" t="s">
        <v>40</v>
      </c>
      <c r="G59" s="11"/>
      <c r="H59" s="11"/>
      <c r="I59" s="12">
        <f xml:space="preserve"> J59*re</f>
        <v>1668.6681000000001</v>
      </c>
      <c r="J59" s="13">
        <v>1100</v>
      </c>
    </row>
    <row r="60" spans="1:11" x14ac:dyDescent="0.35">
      <c r="A60" t="s">
        <v>1</v>
      </c>
      <c r="B60" s="2">
        <f t="shared" ref="B60:B61" si="2" xml:space="preserve"> C60*re/37*ans/12</f>
        <v>1428.481025</v>
      </c>
      <c r="C60" s="4">
        <v>11300</v>
      </c>
      <c r="F60" s="11" t="s">
        <v>39</v>
      </c>
      <c r="G60" s="11"/>
      <c r="H60" s="11"/>
      <c r="I60" s="12">
        <f xml:space="preserve"> J60*re</f>
        <v>4399.2159000000001</v>
      </c>
      <c r="J60" s="13">
        <v>2900</v>
      </c>
    </row>
    <row r="61" spans="1:11" x14ac:dyDescent="0.35">
      <c r="A61" t="s">
        <v>38</v>
      </c>
      <c r="B61" s="2">
        <f t="shared" si="2"/>
        <v>657.35410000000002</v>
      </c>
      <c r="C61" s="4">
        <v>5200</v>
      </c>
      <c r="F61" s="11" t="s">
        <v>16</v>
      </c>
      <c r="G61" s="11"/>
      <c r="H61" s="11"/>
      <c r="I61" s="12">
        <f xml:space="preserve"> J61*re</f>
        <v>39.198530640000001</v>
      </c>
      <c r="J61" s="13">
        <v>25.84</v>
      </c>
    </row>
    <row r="62" spans="1:11" x14ac:dyDescent="0.35">
      <c r="A62" t="s">
        <v>32</v>
      </c>
      <c r="B62" s="2">
        <f xml:space="preserve"> (trin40-trin31)/37*ans</f>
        <v>4307.8790760899974</v>
      </c>
      <c r="C62" s="4"/>
      <c r="F62" s="11" t="s">
        <v>37</v>
      </c>
      <c r="G62" s="11"/>
      <c r="H62" s="11"/>
      <c r="I62" s="12">
        <f xml:space="preserve"> J62*re/37*ans/12</f>
        <v>632.07125000000008</v>
      </c>
      <c r="J62" s="13">
        <v>5000</v>
      </c>
    </row>
    <row r="63" spans="1:11" x14ac:dyDescent="0.35">
      <c r="A63" t="s">
        <v>51</v>
      </c>
      <c r="B63" s="2">
        <f xml:space="preserve"> C63*re/37*ans/12</f>
        <v>139.05567499999998</v>
      </c>
      <c r="C63" s="4">
        <v>1100</v>
      </c>
      <c r="D63" s="2">
        <f>SUM(B57:B63)</f>
        <v>39406.416345840007</v>
      </c>
      <c r="F63" s="11" t="s">
        <v>41</v>
      </c>
      <c r="G63" s="11"/>
      <c r="H63" s="11"/>
      <c r="I63" s="12">
        <f xml:space="preserve"> J63*re/37*ans/12</f>
        <v>1264.1425000000002</v>
      </c>
      <c r="J63" s="13">
        <v>10000</v>
      </c>
    </row>
    <row r="64" spans="1:11" x14ac:dyDescent="0.35">
      <c r="A64" t="s">
        <v>52</v>
      </c>
      <c r="B64" s="2">
        <f xml:space="preserve"> D63*1.38%</f>
        <v>543.80854557259204</v>
      </c>
      <c r="D64" s="2">
        <f>SUM(B57:B64)</f>
        <v>39950.224891412596</v>
      </c>
      <c r="F64" s="11" t="s">
        <v>54</v>
      </c>
      <c r="G64" s="11"/>
      <c r="H64" s="11"/>
      <c r="I64" s="12">
        <f xml:space="preserve"> J64*re/37*ans/12</f>
        <v>379.24275000000006</v>
      </c>
      <c r="J64" s="13">
        <v>3000</v>
      </c>
    </row>
    <row r="65" spans="1:10" x14ac:dyDescent="0.35">
      <c r="B65" s="2"/>
      <c r="C65" s="4"/>
      <c r="D65" s="2"/>
      <c r="F65" s="11"/>
      <c r="G65" s="11"/>
      <c r="H65" s="11"/>
      <c r="I65" s="11"/>
      <c r="J65" s="11"/>
    </row>
    <row r="66" spans="1:10" x14ac:dyDescent="0.35">
      <c r="B66" s="2"/>
      <c r="D66" s="2"/>
      <c r="F66" s="31" t="s">
        <v>26</v>
      </c>
      <c r="G66" s="11"/>
      <c r="H66" s="11"/>
      <c r="I66" s="11"/>
      <c r="J66" s="11"/>
    </row>
    <row r="67" spans="1:10" ht="15" customHeight="1" x14ac:dyDescent="0.35">
      <c r="B67" s="2"/>
      <c r="C67" s="4"/>
      <c r="F67" s="11" t="s">
        <v>25</v>
      </c>
      <c r="G67" s="11"/>
      <c r="H67" s="11"/>
      <c r="I67" s="12">
        <f xml:space="preserve"> J67*re/37*ans/12</f>
        <v>2351.3050500000004</v>
      </c>
      <c r="J67" s="13">
        <v>18600</v>
      </c>
    </row>
    <row r="68" spans="1:10" ht="18.5" x14ac:dyDescent="0.45">
      <c r="A68" s="9" t="s">
        <v>10</v>
      </c>
      <c r="C68" s="4"/>
      <c r="F68" s="11" t="s">
        <v>42</v>
      </c>
      <c r="G68" s="11"/>
      <c r="H68" s="11"/>
      <c r="I68" s="12">
        <f xml:space="preserve"> J68*re</f>
        <v>28.701091320000003</v>
      </c>
      <c r="J68" s="13">
        <v>18.920000000000002</v>
      </c>
    </row>
    <row r="69" spans="1:10" ht="15.5" x14ac:dyDescent="0.35">
      <c r="A69" t="s">
        <v>30</v>
      </c>
      <c r="B69" s="2">
        <f>trin31/37*ans</f>
        <v>31230.261219750002</v>
      </c>
      <c r="C69" s="4"/>
      <c r="F69" s="11" t="s">
        <v>53</v>
      </c>
      <c r="G69" s="10"/>
      <c r="H69" s="10"/>
      <c r="I69" s="12">
        <f xml:space="preserve"> J69*re/37*ans/12</f>
        <v>821.69262500000002</v>
      </c>
      <c r="J69" s="13">
        <v>6500</v>
      </c>
    </row>
    <row r="70" spans="1:10" x14ac:dyDescent="0.35">
      <c r="A70" t="s">
        <v>0</v>
      </c>
      <c r="B70" s="2">
        <f xml:space="preserve"> C70*re/37*ans/12</f>
        <v>1643.38525</v>
      </c>
      <c r="C70" s="4">
        <v>13000</v>
      </c>
      <c r="F70" s="11"/>
      <c r="G70" s="11"/>
      <c r="H70" s="11"/>
      <c r="I70" s="12"/>
      <c r="J70" s="13"/>
    </row>
    <row r="71" spans="1:10" x14ac:dyDescent="0.35">
      <c r="A71" t="s">
        <v>1</v>
      </c>
      <c r="B71" s="2">
        <f t="shared" ref="B71:B72" si="3" xml:space="preserve"> C71*re/37*ans/12</f>
        <v>1428.481025</v>
      </c>
      <c r="C71" s="4">
        <v>11300</v>
      </c>
      <c r="I71" s="2"/>
      <c r="J71" s="41"/>
    </row>
    <row r="72" spans="1:10" x14ac:dyDescent="0.35">
      <c r="A72" t="s">
        <v>38</v>
      </c>
      <c r="B72" s="2">
        <f t="shared" si="3"/>
        <v>657.35410000000002</v>
      </c>
      <c r="C72" s="4">
        <v>5200</v>
      </c>
    </row>
    <row r="73" spans="1:10" x14ac:dyDescent="0.35">
      <c r="A73" t="s">
        <v>32</v>
      </c>
      <c r="B73" s="2">
        <f xml:space="preserve"> (trin40-trin31)/37*ans</f>
        <v>4307.8790760899974</v>
      </c>
      <c r="C73" s="4"/>
    </row>
    <row r="74" spans="1:10" x14ac:dyDescent="0.35">
      <c r="A74" t="s">
        <v>11</v>
      </c>
      <c r="B74" s="2">
        <f xml:space="preserve"> C74*re/37*ans/12</f>
        <v>1264.1425000000002</v>
      </c>
      <c r="C74" s="4">
        <v>10000</v>
      </c>
      <c r="F74" s="42"/>
    </row>
    <row r="75" spans="1:10" x14ac:dyDescent="0.35">
      <c r="A75" t="s">
        <v>51</v>
      </c>
      <c r="B75" s="2">
        <f xml:space="preserve"> C75*re/37*ans/12</f>
        <v>139.05567499999998</v>
      </c>
      <c r="C75" s="4">
        <v>1100</v>
      </c>
      <c r="D75" s="2">
        <f>SUM(B69:B75)</f>
        <v>40670.558845840009</v>
      </c>
      <c r="I75" s="2"/>
    </row>
    <row r="76" spans="1:10" x14ac:dyDescent="0.35">
      <c r="A76" t="s">
        <v>52</v>
      </c>
      <c r="B76" s="2">
        <f xml:space="preserve"> D75*1.38%</f>
        <v>561.25371207259207</v>
      </c>
      <c r="D76" s="2">
        <f>SUM(B69:B76)</f>
        <v>41231.812557912599</v>
      </c>
      <c r="I76" s="2"/>
    </row>
    <row r="77" spans="1:10" x14ac:dyDescent="0.35">
      <c r="B77" s="2"/>
      <c r="D77" s="2"/>
    </row>
    <row r="78" spans="1:10" x14ac:dyDescent="0.35">
      <c r="B78" s="2"/>
      <c r="D78" s="2"/>
    </row>
    <row r="79" spans="1:10" x14ac:dyDescent="0.35">
      <c r="B79" s="2"/>
      <c r="D79" s="2"/>
    </row>
    <row r="81" spans="1:11" ht="35.15" customHeight="1" x14ac:dyDescent="1.35">
      <c r="A81" s="15" t="s">
        <v>12</v>
      </c>
      <c r="B81" s="7"/>
      <c r="C81" s="7"/>
      <c r="D81" s="7"/>
      <c r="E81" s="7"/>
      <c r="F81" s="7"/>
      <c r="G81" s="8"/>
      <c r="H81" s="8"/>
      <c r="I81" s="8"/>
      <c r="J81" s="8"/>
      <c r="K81" s="8"/>
    </row>
    <row r="82" spans="1:11" ht="23.5" x14ac:dyDescent="0.55000000000000004">
      <c r="A82" s="29" t="s">
        <v>55</v>
      </c>
      <c r="B82" s="14"/>
      <c r="C82" s="33" t="s">
        <v>19</v>
      </c>
      <c r="D82" s="16"/>
      <c r="E82" s="16"/>
      <c r="F82" s="17"/>
    </row>
    <row r="83" spans="1:11" ht="10" customHeight="1" x14ac:dyDescent="0.45">
      <c r="A83" s="14"/>
      <c r="B83" s="5"/>
    </row>
    <row r="84" spans="1:11" ht="18.5" x14ac:dyDescent="0.45">
      <c r="A84" s="9" t="s">
        <v>18</v>
      </c>
      <c r="C84" s="4"/>
      <c r="F84" s="10" t="s">
        <v>15</v>
      </c>
      <c r="G84" s="10"/>
      <c r="H84" s="10"/>
      <c r="I84" s="10"/>
      <c r="J84" s="11"/>
    </row>
    <row r="85" spans="1:11" x14ac:dyDescent="0.35">
      <c r="A85" t="s">
        <v>33</v>
      </c>
      <c r="B85" s="2">
        <f>trin43/37*ans</f>
        <v>37399.660919069996</v>
      </c>
      <c r="C85" s="4"/>
      <c r="F85" s="11" t="s">
        <v>14</v>
      </c>
      <c r="G85" s="11"/>
      <c r="H85" s="11"/>
      <c r="I85" s="12">
        <f xml:space="preserve"> J85*re/37*ans/12</f>
        <v>1264.1425000000002</v>
      </c>
      <c r="J85" s="13">
        <v>10000</v>
      </c>
    </row>
    <row r="86" spans="1:11" x14ac:dyDescent="0.35">
      <c r="A86" t="s">
        <v>0</v>
      </c>
      <c r="B86" s="2">
        <f t="shared" ref="B86:B91" si="4" xml:space="preserve"> C86*re/37*ans/12</f>
        <v>695.27837499999998</v>
      </c>
      <c r="C86" s="4">
        <v>5500</v>
      </c>
      <c r="F86" s="11" t="s">
        <v>40</v>
      </c>
      <c r="G86" s="11"/>
      <c r="H86" s="11"/>
      <c r="I86" s="12">
        <f xml:space="preserve"> J86*re</f>
        <v>1668.6681000000001</v>
      </c>
      <c r="J86" s="13">
        <v>1100</v>
      </c>
    </row>
    <row r="87" spans="1:11" x14ac:dyDescent="0.35">
      <c r="A87" t="s">
        <v>1</v>
      </c>
      <c r="B87" s="2">
        <f t="shared" si="4"/>
        <v>1428.481025</v>
      </c>
      <c r="C87" s="4">
        <v>11300</v>
      </c>
      <c r="F87" s="11" t="s">
        <v>39</v>
      </c>
      <c r="G87" s="11"/>
      <c r="H87" s="11"/>
      <c r="I87" s="12">
        <f xml:space="preserve"> J87*re</f>
        <v>4399.2159000000001</v>
      </c>
      <c r="J87" s="13">
        <v>2900</v>
      </c>
    </row>
    <row r="88" spans="1:11" x14ac:dyDescent="0.35">
      <c r="A88" t="s">
        <v>38</v>
      </c>
      <c r="B88" s="2">
        <f t="shared" si="4"/>
        <v>657.35410000000002</v>
      </c>
      <c r="C88" s="4">
        <v>5200</v>
      </c>
      <c r="F88" s="11" t="s">
        <v>16</v>
      </c>
      <c r="G88" s="11"/>
      <c r="H88" s="11"/>
      <c r="I88" s="12">
        <f xml:space="preserve"> J88*re</f>
        <v>39.198530640000001</v>
      </c>
      <c r="J88" s="13">
        <v>25.84</v>
      </c>
    </row>
    <row r="89" spans="1:11" x14ac:dyDescent="0.35">
      <c r="A89" t="s">
        <v>51</v>
      </c>
      <c r="B89" s="2">
        <f xml:space="preserve"> C89*re/37*ans/12</f>
        <v>139.05567499999998</v>
      </c>
      <c r="C89" s="4">
        <v>1100</v>
      </c>
      <c r="F89" s="11" t="s">
        <v>37</v>
      </c>
      <c r="G89" s="11"/>
      <c r="H89" s="11"/>
      <c r="I89" s="12">
        <f xml:space="preserve"> J89*re/37*ans/12</f>
        <v>632.07125000000008</v>
      </c>
      <c r="J89" s="13">
        <v>5000</v>
      </c>
    </row>
    <row r="90" spans="1:11" x14ac:dyDescent="0.35">
      <c r="A90" t="s">
        <v>21</v>
      </c>
      <c r="B90" s="2">
        <f t="shared" si="4"/>
        <v>1643.38525</v>
      </c>
      <c r="C90" s="4">
        <v>13000</v>
      </c>
      <c r="F90" s="11" t="s">
        <v>41</v>
      </c>
      <c r="G90" s="11"/>
      <c r="H90" s="11"/>
      <c r="I90" s="12">
        <f xml:space="preserve"> J90*re/37*ans/12</f>
        <v>1264.1425000000002</v>
      </c>
      <c r="J90" s="13">
        <v>10000</v>
      </c>
    </row>
    <row r="91" spans="1:11" x14ac:dyDescent="0.35">
      <c r="A91" t="s">
        <v>20</v>
      </c>
      <c r="B91" s="2">
        <f t="shared" si="4"/>
        <v>1200.935375</v>
      </c>
      <c r="C91" s="4">
        <v>9500</v>
      </c>
      <c r="D91" s="2">
        <f>SUM(B84:B91)</f>
        <v>43164.150719069999</v>
      </c>
      <c r="F91" s="11" t="s">
        <v>54</v>
      </c>
      <c r="G91" s="11"/>
      <c r="H91" s="11"/>
      <c r="I91" s="12">
        <f xml:space="preserve"> J91*re/37*ans/12</f>
        <v>379.24275000000006</v>
      </c>
      <c r="J91" s="13">
        <v>3000</v>
      </c>
    </row>
    <row r="92" spans="1:11" x14ac:dyDescent="0.35">
      <c r="A92" t="s">
        <v>52</v>
      </c>
      <c r="B92" s="2">
        <f xml:space="preserve"> D91*1.38%</f>
        <v>595.66527992316594</v>
      </c>
      <c r="D92" s="2">
        <f>SUM(B85:B92)</f>
        <v>43759.815998993166</v>
      </c>
      <c r="F92" s="11"/>
      <c r="G92" s="11"/>
      <c r="H92" s="11"/>
      <c r="I92" s="11"/>
      <c r="J92" s="11"/>
    </row>
    <row r="93" spans="1:11" x14ac:dyDescent="0.35">
      <c r="B93" s="2"/>
      <c r="C93" s="4"/>
      <c r="F93" s="31" t="s">
        <v>26</v>
      </c>
      <c r="G93" s="11"/>
      <c r="H93" s="11"/>
      <c r="I93" s="11"/>
      <c r="J93" s="11"/>
    </row>
    <row r="94" spans="1:11" ht="18.5" x14ac:dyDescent="0.45">
      <c r="A94" s="9" t="s">
        <v>22</v>
      </c>
      <c r="C94" s="4"/>
      <c r="F94" s="11" t="s">
        <v>25</v>
      </c>
      <c r="G94" s="11"/>
      <c r="H94" s="11"/>
      <c r="I94" s="12">
        <f xml:space="preserve"> J94*re/37*ans/12</f>
        <v>2351.3050500000004</v>
      </c>
      <c r="J94" s="13">
        <v>18600</v>
      </c>
    </row>
    <row r="95" spans="1:11" x14ac:dyDescent="0.35">
      <c r="A95" t="s">
        <v>33</v>
      </c>
      <c r="B95" s="2">
        <f>trin43/37*ans</f>
        <v>37399.660919069996</v>
      </c>
      <c r="C95" s="4"/>
      <c r="F95" s="11" t="s">
        <v>42</v>
      </c>
      <c r="G95" s="11"/>
      <c r="H95" s="11"/>
      <c r="I95" s="12">
        <f xml:space="preserve"> J95*re</f>
        <v>28.701091320000003</v>
      </c>
      <c r="J95" s="13">
        <v>18.920000000000002</v>
      </c>
    </row>
    <row r="96" spans="1:11" ht="15.5" x14ac:dyDescent="0.35">
      <c r="A96" t="s">
        <v>0</v>
      </c>
      <c r="B96" s="2">
        <f t="shared" ref="B96:B100" si="5" xml:space="preserve"> C96*re/37*ans/12</f>
        <v>695.27837499999998</v>
      </c>
      <c r="C96" s="4">
        <v>5500</v>
      </c>
      <c r="F96" s="11" t="s">
        <v>53</v>
      </c>
      <c r="G96" s="10"/>
      <c r="H96" s="10"/>
      <c r="I96" s="12">
        <f xml:space="preserve"> J96*re/37*ans/12</f>
        <v>821.69262500000002</v>
      </c>
      <c r="J96" s="13">
        <v>6500</v>
      </c>
    </row>
    <row r="97" spans="1:11" x14ac:dyDescent="0.35">
      <c r="A97" t="s">
        <v>1</v>
      </c>
      <c r="B97" s="2">
        <f t="shared" si="5"/>
        <v>1428.481025</v>
      </c>
      <c r="C97" s="4">
        <v>11300</v>
      </c>
      <c r="F97" s="11"/>
      <c r="G97" s="11"/>
      <c r="H97" s="11"/>
      <c r="I97" s="12"/>
      <c r="J97" s="13"/>
    </row>
    <row r="98" spans="1:11" x14ac:dyDescent="0.35">
      <c r="A98" t="s">
        <v>38</v>
      </c>
      <c r="B98" s="2">
        <f t="shared" si="5"/>
        <v>252.82849999999999</v>
      </c>
      <c r="C98" s="4">
        <v>2000</v>
      </c>
      <c r="F98" s="42"/>
    </row>
    <row r="99" spans="1:11" x14ac:dyDescent="0.35">
      <c r="A99" t="s">
        <v>51</v>
      </c>
      <c r="B99" s="2">
        <f xml:space="preserve"> C99*re/37*ans/12</f>
        <v>139.05567499999998</v>
      </c>
      <c r="C99" s="4">
        <v>1100</v>
      </c>
      <c r="F99" s="42"/>
    </row>
    <row r="100" spans="1:11" x14ac:dyDescent="0.35">
      <c r="A100" t="s">
        <v>21</v>
      </c>
      <c r="B100" s="2">
        <f t="shared" si="5"/>
        <v>1643.38525</v>
      </c>
      <c r="C100" s="4">
        <v>13000</v>
      </c>
      <c r="I100" s="2"/>
    </row>
    <row r="101" spans="1:11" x14ac:dyDescent="0.35">
      <c r="A101" t="s">
        <v>34</v>
      </c>
      <c r="B101" s="2">
        <f xml:space="preserve"> (trin45-trin43)/37*ans</f>
        <v>1694.0773642500062</v>
      </c>
      <c r="C101" s="4"/>
    </row>
    <row r="102" spans="1:11" x14ac:dyDescent="0.35">
      <c r="A102" t="s">
        <v>23</v>
      </c>
      <c r="B102" s="2">
        <f xml:space="preserve"> C102*re/37*ans/12</f>
        <v>204.79108500000004</v>
      </c>
      <c r="C102" s="4">
        <v>1620</v>
      </c>
      <c r="D102" s="2">
        <f>SUM(B95:B102)</f>
        <v>43457.558193320008</v>
      </c>
    </row>
    <row r="103" spans="1:11" x14ac:dyDescent="0.35">
      <c r="A103" t="s">
        <v>52</v>
      </c>
      <c r="B103" s="2">
        <f xml:space="preserve"> D102*1.38%</f>
        <v>599.7143030678161</v>
      </c>
      <c r="D103" s="2">
        <f>SUM(B95:B103)</f>
        <v>44057.272496387821</v>
      </c>
    </row>
    <row r="104" spans="1:11" x14ac:dyDescent="0.35">
      <c r="B104" s="2"/>
      <c r="C104" s="4"/>
      <c r="D104" s="2"/>
    </row>
    <row r="105" spans="1:11" ht="18.5" x14ac:dyDescent="0.45">
      <c r="A105" s="9" t="s">
        <v>27</v>
      </c>
      <c r="B105" t="s">
        <v>36</v>
      </c>
      <c r="C105" s="6">
        <v>36616</v>
      </c>
      <c r="G105" t="s">
        <v>36</v>
      </c>
      <c r="H105" s="6">
        <v>36616</v>
      </c>
    </row>
    <row r="106" spans="1:11" x14ac:dyDescent="0.35">
      <c r="A106" t="s">
        <v>28</v>
      </c>
      <c r="B106" s="2">
        <f xml:space="preserve"> C106*re</f>
        <v>295.00535037000003</v>
      </c>
      <c r="C106" s="4">
        <v>194.47</v>
      </c>
      <c r="E106" t="s">
        <v>29</v>
      </c>
      <c r="G106" s="2">
        <f xml:space="preserve"> H106*re</f>
        <v>237.46664034</v>
      </c>
      <c r="H106" s="4">
        <v>156.54</v>
      </c>
    </row>
    <row r="107" spans="1:11" x14ac:dyDescent="0.35">
      <c r="B107" s="2"/>
      <c r="C107" s="4"/>
      <c r="G107" s="2"/>
      <c r="H107" s="4"/>
    </row>
    <row r="108" spans="1:11" x14ac:dyDescent="0.35">
      <c r="B108" s="2"/>
      <c r="C108" s="4"/>
      <c r="G108" s="2"/>
      <c r="H108" s="4"/>
    </row>
    <row r="109" spans="1:11" x14ac:dyDescent="0.35">
      <c r="B109" s="2"/>
      <c r="C109" s="4"/>
      <c r="G109" s="2"/>
      <c r="H109" s="4"/>
    </row>
    <row r="110" spans="1:11" x14ac:dyDescent="0.35">
      <c r="B110" s="2"/>
      <c r="C110" s="4"/>
      <c r="G110" s="2"/>
      <c r="H110" s="4"/>
    </row>
    <row r="111" spans="1:11" ht="61.5" x14ac:dyDescent="1.35">
      <c r="A111" s="15" t="s">
        <v>12</v>
      </c>
      <c r="B111" s="7"/>
      <c r="C111" s="7"/>
      <c r="D111" s="7"/>
      <c r="E111" s="7"/>
      <c r="F111" s="7"/>
      <c r="G111" s="8"/>
      <c r="H111" s="8"/>
      <c r="I111" s="8"/>
      <c r="J111" s="8"/>
      <c r="K111" s="8"/>
    </row>
    <row r="112" spans="1:11" ht="23.5" x14ac:dyDescent="0.55000000000000004">
      <c r="A112" s="29" t="s">
        <v>55</v>
      </c>
      <c r="B112" s="14"/>
      <c r="C112" s="16" t="s">
        <v>43</v>
      </c>
      <c r="D112" s="16"/>
      <c r="E112" s="16"/>
      <c r="F112" s="17"/>
    </row>
    <row r="113" spans="1:10" x14ac:dyDescent="0.35">
      <c r="C113" s="4"/>
    </row>
    <row r="114" spans="1:10" ht="18.5" x14ac:dyDescent="0.45">
      <c r="A114" s="9" t="s">
        <v>5</v>
      </c>
      <c r="B114" t="s">
        <v>13</v>
      </c>
      <c r="C114" s="6">
        <v>36616</v>
      </c>
      <c r="F114" s="10" t="s">
        <v>15</v>
      </c>
      <c r="G114" s="10"/>
      <c r="H114" s="10"/>
      <c r="I114" s="10"/>
      <c r="J114" s="11"/>
    </row>
    <row r="115" spans="1:10" x14ac:dyDescent="0.35">
      <c r="A115" t="s">
        <v>44</v>
      </c>
      <c r="B115" s="2">
        <f>trin28/37*ans</f>
        <v>29941.230282209999</v>
      </c>
      <c r="C115" s="4"/>
      <c r="F115" s="11" t="s">
        <v>14</v>
      </c>
      <c r="G115" s="11"/>
      <c r="H115" s="11"/>
      <c r="I115" s="12">
        <f xml:space="preserve"> J115*re/37*ans/12</f>
        <v>1264.1425000000002</v>
      </c>
      <c r="J115" s="13">
        <v>10000</v>
      </c>
    </row>
    <row r="116" spans="1:10" x14ac:dyDescent="0.35">
      <c r="A116" t="s">
        <v>2</v>
      </c>
      <c r="B116" s="2">
        <f t="shared" ref="B116:B119" si="6" xml:space="preserve"> C116*re/37*ans/12</f>
        <v>505.65699999999998</v>
      </c>
      <c r="C116" s="4">
        <v>4000</v>
      </c>
      <c r="F116" s="11" t="s">
        <v>40</v>
      </c>
      <c r="G116" s="11"/>
      <c r="H116" s="11"/>
      <c r="I116" s="12">
        <f xml:space="preserve"> J116*re</f>
        <v>1668.6681000000001</v>
      </c>
      <c r="J116" s="13">
        <v>1100</v>
      </c>
    </row>
    <row r="117" spans="1:10" x14ac:dyDescent="0.35">
      <c r="A117" t="s">
        <v>0</v>
      </c>
      <c r="B117" s="2">
        <f t="shared" si="6"/>
        <v>1946.77945</v>
      </c>
      <c r="C117" s="4">
        <v>15400</v>
      </c>
      <c r="F117" s="11" t="s">
        <v>39</v>
      </c>
      <c r="G117" s="11"/>
      <c r="H117" s="11"/>
      <c r="I117" s="12">
        <f xml:space="preserve"> J117*re</f>
        <v>4399.2159000000001</v>
      </c>
      <c r="J117" s="13">
        <v>2900</v>
      </c>
    </row>
    <row r="118" spans="1:10" x14ac:dyDescent="0.35">
      <c r="A118" t="s">
        <v>1</v>
      </c>
      <c r="B118" s="2">
        <f t="shared" si="6"/>
        <v>1428.481025</v>
      </c>
      <c r="C118" s="4">
        <v>11300</v>
      </c>
      <c r="F118" s="11" t="s">
        <v>16</v>
      </c>
      <c r="G118" s="11"/>
      <c r="H118" s="11"/>
      <c r="I118" s="12">
        <f xml:space="preserve"> J118*re</f>
        <v>39.198530640000001</v>
      </c>
      <c r="J118" s="13">
        <v>25.84</v>
      </c>
    </row>
    <row r="119" spans="1:10" x14ac:dyDescent="0.35">
      <c r="A119" t="s">
        <v>38</v>
      </c>
      <c r="B119" s="2">
        <f t="shared" si="6"/>
        <v>657.35410000000002</v>
      </c>
      <c r="C119" s="4">
        <v>5200</v>
      </c>
      <c r="F119" s="11" t="s">
        <v>37</v>
      </c>
      <c r="G119" s="11"/>
      <c r="H119" s="11"/>
      <c r="I119" s="12">
        <f xml:space="preserve"> J119*re/37*ans/12</f>
        <v>632.07125000000008</v>
      </c>
      <c r="J119" s="13">
        <v>5000</v>
      </c>
    </row>
    <row r="120" spans="1:10" x14ac:dyDescent="0.35">
      <c r="A120" t="s">
        <v>51</v>
      </c>
      <c r="B120" s="2">
        <f xml:space="preserve"> C120*re/37*ans/12</f>
        <v>139.05567499999998</v>
      </c>
      <c r="C120" s="4">
        <v>1100</v>
      </c>
      <c r="D120" s="2">
        <f>SUM(B115:B120)</f>
        <v>34618.557532209998</v>
      </c>
      <c r="F120" s="11" t="s">
        <v>41</v>
      </c>
      <c r="G120" s="11"/>
      <c r="H120" s="11"/>
      <c r="I120" s="12">
        <f xml:space="preserve"> J120*re/37*ans/12</f>
        <v>1264.1425000000002</v>
      </c>
      <c r="J120" s="13">
        <v>10000</v>
      </c>
    </row>
    <row r="121" spans="1:10" x14ac:dyDescent="0.35">
      <c r="A121" t="s">
        <v>52</v>
      </c>
      <c r="B121" s="2">
        <f xml:space="preserve"> D120*1.38%</f>
        <v>477.73609394449795</v>
      </c>
      <c r="D121" s="2">
        <f>SUM(B115:B121)</f>
        <v>35096.293626154496</v>
      </c>
      <c r="F121" s="11" t="s">
        <v>54</v>
      </c>
      <c r="G121" s="11"/>
      <c r="H121" s="11"/>
      <c r="I121" s="12">
        <f xml:space="preserve"> J121*re/37*ans/12</f>
        <v>379.24275000000006</v>
      </c>
      <c r="J121" s="13">
        <v>3000</v>
      </c>
    </row>
    <row r="122" spans="1:10" x14ac:dyDescent="0.35">
      <c r="B122" s="2"/>
      <c r="D122" s="2"/>
      <c r="F122" s="11"/>
      <c r="G122" s="11"/>
      <c r="H122" s="11"/>
      <c r="I122" s="11"/>
      <c r="J122" s="11"/>
    </row>
    <row r="123" spans="1:10" x14ac:dyDescent="0.35">
      <c r="C123" s="4"/>
      <c r="F123" s="31" t="s">
        <v>26</v>
      </c>
      <c r="G123" s="11"/>
      <c r="H123" s="11"/>
      <c r="I123" s="11"/>
      <c r="J123" s="11"/>
    </row>
    <row r="124" spans="1:10" ht="18.5" x14ac:dyDescent="0.45">
      <c r="A124" s="9" t="s">
        <v>3</v>
      </c>
      <c r="C124" s="4"/>
      <c r="F124" s="11" t="s">
        <v>25</v>
      </c>
      <c r="G124" s="11"/>
      <c r="H124" s="11"/>
      <c r="I124" s="12">
        <f xml:space="preserve"> J124*re/37*ans/12</f>
        <v>2351.3050500000004</v>
      </c>
      <c r="J124" s="13">
        <v>18600</v>
      </c>
    </row>
    <row r="125" spans="1:10" x14ac:dyDescent="0.35">
      <c r="A125" t="s">
        <v>44</v>
      </c>
      <c r="B125" s="2">
        <f>trin28/37*ans</f>
        <v>29941.230282209999</v>
      </c>
      <c r="C125" s="4"/>
      <c r="F125" s="11" t="s">
        <v>42</v>
      </c>
      <c r="G125" s="11"/>
      <c r="H125" s="11"/>
      <c r="I125" s="12">
        <f xml:space="preserve"> J125*re</f>
        <v>28.701091320000003</v>
      </c>
      <c r="J125" s="13">
        <v>18.920000000000002</v>
      </c>
    </row>
    <row r="126" spans="1:10" ht="15.5" x14ac:dyDescent="0.35">
      <c r="A126" t="s">
        <v>2</v>
      </c>
      <c r="B126" s="2">
        <f t="shared" ref="B126" si="7" xml:space="preserve"> C126*re/37*ans/12</f>
        <v>505.65699999999998</v>
      </c>
      <c r="C126" s="4">
        <v>4000</v>
      </c>
      <c r="F126" s="11" t="s">
        <v>53</v>
      </c>
      <c r="G126" s="10"/>
      <c r="H126" s="10"/>
      <c r="I126" s="12">
        <f xml:space="preserve"> J126*re/37*ans/12</f>
        <v>821.69262500000002</v>
      </c>
      <c r="J126" s="13">
        <v>6500</v>
      </c>
    </row>
    <row r="127" spans="1:10" x14ac:dyDescent="0.35">
      <c r="A127" t="s">
        <v>0</v>
      </c>
      <c r="B127" s="2">
        <f t="shared" ref="B127:B129" si="8" xml:space="preserve"> C127*re/37*ans/12</f>
        <v>1946.77945</v>
      </c>
      <c r="C127" s="4">
        <v>15400</v>
      </c>
      <c r="F127" s="11"/>
      <c r="G127" s="11"/>
      <c r="H127" s="11"/>
      <c r="I127" s="12"/>
      <c r="J127" s="13"/>
    </row>
    <row r="128" spans="1:10" x14ac:dyDescent="0.35">
      <c r="A128" t="s">
        <v>1</v>
      </c>
      <c r="B128" s="2">
        <f t="shared" si="8"/>
        <v>1428.481025</v>
      </c>
      <c r="C128" s="4">
        <v>11300</v>
      </c>
    </row>
    <row r="129" spans="1:11" x14ac:dyDescent="0.35">
      <c r="A129" t="s">
        <v>38</v>
      </c>
      <c r="B129" s="2">
        <f t="shared" si="8"/>
        <v>657.35410000000002</v>
      </c>
      <c r="C129" s="4">
        <v>5200</v>
      </c>
    </row>
    <row r="130" spans="1:11" x14ac:dyDescent="0.35">
      <c r="A130" t="s">
        <v>45</v>
      </c>
      <c r="B130" s="2">
        <f xml:space="preserve"> (trin31-trin28)/37*ans</f>
        <v>1289.0309375400029</v>
      </c>
      <c r="C130" s="4"/>
    </row>
    <row r="131" spans="1:11" x14ac:dyDescent="0.35">
      <c r="A131" t="s">
        <v>51</v>
      </c>
      <c r="B131" s="2">
        <f xml:space="preserve"> C131*re/37*ans/12</f>
        <v>139.05567499999998</v>
      </c>
      <c r="C131" s="4">
        <v>1100</v>
      </c>
      <c r="D131" s="2">
        <f>SUM(B125:B131)</f>
        <v>35907.588469750001</v>
      </c>
    </row>
    <row r="132" spans="1:11" x14ac:dyDescent="0.35">
      <c r="A132" t="s">
        <v>52</v>
      </c>
      <c r="B132" s="2">
        <f xml:space="preserve"> D131*1.38%</f>
        <v>495.52472088255001</v>
      </c>
      <c r="D132" s="2">
        <f>SUM(B125:B132)</f>
        <v>36403.113190632554</v>
      </c>
    </row>
    <row r="133" spans="1:11" x14ac:dyDescent="0.35">
      <c r="B133" s="2"/>
      <c r="C133" s="4"/>
      <c r="D133" s="2"/>
    </row>
    <row r="134" spans="1:11" x14ac:dyDescent="0.35">
      <c r="B134" s="2"/>
      <c r="D134" s="2"/>
    </row>
    <row r="135" spans="1:11" x14ac:dyDescent="0.35">
      <c r="B135" s="2"/>
      <c r="D135" s="2"/>
    </row>
    <row r="136" spans="1:11" x14ac:dyDescent="0.35">
      <c r="B136" s="2"/>
      <c r="C136" s="4"/>
    </row>
    <row r="137" spans="1:11" ht="61.5" x14ac:dyDescent="1.35">
      <c r="A137" s="15" t="s">
        <v>12</v>
      </c>
      <c r="B137" s="7"/>
      <c r="C137" s="7"/>
      <c r="D137" s="7"/>
      <c r="E137" s="7"/>
      <c r="F137" s="7"/>
      <c r="G137" s="8"/>
      <c r="H137" s="8"/>
      <c r="I137" s="8"/>
      <c r="J137" s="8"/>
      <c r="K137" s="8"/>
    </row>
    <row r="138" spans="1:11" ht="23.5" x14ac:dyDescent="0.55000000000000004">
      <c r="A138" s="29" t="s">
        <v>55</v>
      </c>
      <c r="B138" s="14"/>
      <c r="C138" s="16" t="s">
        <v>43</v>
      </c>
      <c r="D138" s="16"/>
      <c r="E138" s="16"/>
      <c r="F138" s="17"/>
    </row>
    <row r="139" spans="1:11" ht="18.5" x14ac:dyDescent="0.45">
      <c r="A139" s="14"/>
      <c r="B139" s="5"/>
    </row>
    <row r="140" spans="1:11" ht="18.5" x14ac:dyDescent="0.45">
      <c r="A140" s="9" t="s">
        <v>4</v>
      </c>
      <c r="C140" s="4"/>
      <c r="F140" s="10" t="s">
        <v>15</v>
      </c>
      <c r="G140" s="10"/>
      <c r="H140" s="10"/>
      <c r="I140" s="10"/>
      <c r="J140" s="11"/>
    </row>
    <row r="141" spans="1:11" x14ac:dyDescent="0.35">
      <c r="A141" t="s">
        <v>44</v>
      </c>
      <c r="B141" s="2">
        <f>trin28/37*ans</f>
        <v>29941.230282209999</v>
      </c>
      <c r="C141" s="4"/>
      <c r="F141" s="11" t="s">
        <v>14</v>
      </c>
      <c r="G141" s="11"/>
      <c r="H141" s="11"/>
      <c r="I141" s="12">
        <f xml:space="preserve"> J141*re/37*ans/12</f>
        <v>1264.1425000000002</v>
      </c>
      <c r="J141" s="13">
        <v>10000</v>
      </c>
    </row>
    <row r="142" spans="1:11" x14ac:dyDescent="0.35">
      <c r="A142" t="s">
        <v>2</v>
      </c>
      <c r="B142" s="2">
        <f xml:space="preserve"> C142*re/37*ans/12</f>
        <v>252.82849999999999</v>
      </c>
      <c r="C142" s="4">
        <v>2000</v>
      </c>
      <c r="F142" s="11" t="s">
        <v>40</v>
      </c>
      <c r="G142" s="11"/>
      <c r="H142" s="11"/>
      <c r="I142" s="12">
        <f xml:space="preserve"> J142*re</f>
        <v>1668.6681000000001</v>
      </c>
      <c r="J142" s="13">
        <v>1100</v>
      </c>
    </row>
    <row r="143" spans="1:11" x14ac:dyDescent="0.35">
      <c r="A143" t="s">
        <v>0</v>
      </c>
      <c r="B143" s="2">
        <f xml:space="preserve"> C143*re/37*ans/12</f>
        <v>1946.77945</v>
      </c>
      <c r="C143" s="4">
        <v>15400</v>
      </c>
      <c r="F143" s="11" t="s">
        <v>39</v>
      </c>
      <c r="G143" s="11"/>
      <c r="H143" s="11"/>
      <c r="I143" s="12">
        <f xml:space="preserve"> J143*re</f>
        <v>4399.2159000000001</v>
      </c>
      <c r="J143" s="13">
        <v>2900</v>
      </c>
    </row>
    <row r="144" spans="1:11" x14ac:dyDescent="0.35">
      <c r="A144" t="s">
        <v>1</v>
      </c>
      <c r="B144" s="2">
        <f t="shared" ref="B144:B145" si="9" xml:space="preserve"> C144*re/37*ans/12</f>
        <v>1428.481025</v>
      </c>
      <c r="C144" s="4">
        <v>11300</v>
      </c>
      <c r="F144" s="11" t="s">
        <v>16</v>
      </c>
      <c r="G144" s="11"/>
      <c r="H144" s="11"/>
      <c r="I144" s="12">
        <f xml:space="preserve"> J144*re</f>
        <v>39.198530640000001</v>
      </c>
      <c r="J144" s="13">
        <v>25.84</v>
      </c>
    </row>
    <row r="145" spans="1:10" x14ac:dyDescent="0.35">
      <c r="A145" t="s">
        <v>38</v>
      </c>
      <c r="B145" s="2">
        <f t="shared" si="9"/>
        <v>657.35410000000002</v>
      </c>
      <c r="C145" s="4">
        <v>5200</v>
      </c>
      <c r="F145" s="11" t="s">
        <v>37</v>
      </c>
      <c r="G145" s="11"/>
      <c r="H145" s="11"/>
      <c r="I145" s="12">
        <f xml:space="preserve"> J145*re/37*ans/12</f>
        <v>632.07125000000008</v>
      </c>
      <c r="J145" s="13">
        <v>5000</v>
      </c>
    </row>
    <row r="146" spans="1:10" x14ac:dyDescent="0.35">
      <c r="A146" t="s">
        <v>46</v>
      </c>
      <c r="B146" s="2">
        <f xml:space="preserve"> (trin33-trin28)/37*ans</f>
        <v>2183.3611905899998</v>
      </c>
      <c r="C146" s="4"/>
      <c r="F146" s="11" t="s">
        <v>41</v>
      </c>
      <c r="G146" s="11"/>
      <c r="H146" s="11"/>
      <c r="I146" s="12">
        <f xml:space="preserve"> J146*re/37*ans/12</f>
        <v>1264.1425000000002</v>
      </c>
      <c r="J146" s="13">
        <v>10000</v>
      </c>
    </row>
    <row r="147" spans="1:10" x14ac:dyDescent="0.35">
      <c r="A147" t="s">
        <v>51</v>
      </c>
      <c r="B147" s="2">
        <f xml:space="preserve"> C147*re/37*ans/12</f>
        <v>139.05567499999998</v>
      </c>
      <c r="C147" s="4">
        <v>1100</v>
      </c>
      <c r="D147" s="2">
        <f>SUM(B140:B147)</f>
        <v>36549.090222799998</v>
      </c>
      <c r="F147" s="11" t="s">
        <v>54</v>
      </c>
      <c r="G147" s="11"/>
      <c r="H147" s="11"/>
      <c r="I147" s="12">
        <f xml:space="preserve"> J147*re/37*ans/12</f>
        <v>379.24275000000006</v>
      </c>
      <c r="J147" s="13">
        <v>3000</v>
      </c>
    </row>
    <row r="148" spans="1:10" x14ac:dyDescent="0.35">
      <c r="A148" t="s">
        <v>52</v>
      </c>
      <c r="B148" s="2">
        <f xml:space="preserve"> D147*1.38%</f>
        <v>504.37744507463998</v>
      </c>
      <c r="D148" s="2">
        <f>SUM(B140:B148)</f>
        <v>37053.46766787464</v>
      </c>
      <c r="F148" s="11"/>
      <c r="G148" s="11"/>
      <c r="H148" s="11"/>
      <c r="I148" s="11"/>
      <c r="J148" s="11"/>
    </row>
    <row r="149" spans="1:10" x14ac:dyDescent="0.35">
      <c r="B149" s="2"/>
      <c r="C149" s="4"/>
      <c r="D149" s="2"/>
      <c r="F149" s="31" t="s">
        <v>26</v>
      </c>
      <c r="G149" s="11"/>
      <c r="H149" s="11"/>
      <c r="I149" s="11"/>
      <c r="J149" s="11"/>
    </row>
    <row r="150" spans="1:10" x14ac:dyDescent="0.35">
      <c r="B150" s="2"/>
      <c r="D150" s="2"/>
      <c r="F150" s="11" t="s">
        <v>25</v>
      </c>
      <c r="G150" s="11"/>
      <c r="H150" s="11"/>
      <c r="I150" s="12">
        <f xml:space="preserve"> J150*re/37*ans/12</f>
        <v>2351.3050500000004</v>
      </c>
      <c r="J150" s="13">
        <v>18600</v>
      </c>
    </row>
    <row r="151" spans="1:10" x14ac:dyDescent="0.35">
      <c r="B151" s="2"/>
      <c r="C151" s="4"/>
      <c r="F151" s="11" t="s">
        <v>42</v>
      </c>
      <c r="G151" s="11"/>
      <c r="H151" s="11"/>
      <c r="I151" s="12">
        <f xml:space="preserve"> J151*re</f>
        <v>28.701091320000003</v>
      </c>
      <c r="J151" s="13">
        <v>18.920000000000002</v>
      </c>
    </row>
    <row r="152" spans="1:10" ht="18.5" x14ac:dyDescent="0.45">
      <c r="A152" s="9" t="s">
        <v>10</v>
      </c>
      <c r="C152" s="4"/>
      <c r="F152" s="11" t="s">
        <v>53</v>
      </c>
      <c r="G152" s="10"/>
      <c r="H152" s="10"/>
      <c r="I152" s="12">
        <f xml:space="preserve"> J152*re/37*ans/12</f>
        <v>821.69262500000002</v>
      </c>
      <c r="J152" s="13">
        <v>6500</v>
      </c>
    </row>
    <row r="153" spans="1:10" x14ac:dyDescent="0.35">
      <c r="A153" t="s">
        <v>44</v>
      </c>
      <c r="B153" s="2">
        <f>trin28/37*ans</f>
        <v>29941.230282209999</v>
      </c>
      <c r="C153" s="4"/>
      <c r="F153" s="11"/>
      <c r="G153" s="11"/>
      <c r="H153" s="11"/>
      <c r="I153" s="12"/>
      <c r="J153" s="13"/>
    </row>
    <row r="154" spans="1:10" x14ac:dyDescent="0.35">
      <c r="A154" t="s">
        <v>2</v>
      </c>
      <c r="B154" s="2">
        <f xml:space="preserve"> C154*re/37*ans/12</f>
        <v>252.82849999999999</v>
      </c>
      <c r="C154" s="4">
        <v>2000</v>
      </c>
      <c r="I154" s="2"/>
      <c r="J154" s="41"/>
    </row>
    <row r="155" spans="1:10" x14ac:dyDescent="0.35">
      <c r="A155" t="s">
        <v>0</v>
      </c>
      <c r="B155" s="2">
        <f xml:space="preserve"> C155*re/37*ans/12</f>
        <v>1946.77945</v>
      </c>
      <c r="C155" s="4">
        <v>15400</v>
      </c>
      <c r="I155" s="2"/>
      <c r="J155" s="41"/>
    </row>
    <row r="156" spans="1:10" x14ac:dyDescent="0.35">
      <c r="A156" t="s">
        <v>1</v>
      </c>
      <c r="B156" s="2">
        <f t="shared" ref="B156:B157" si="10" xml:space="preserve"> C156*re/37*ans/12</f>
        <v>1428.481025</v>
      </c>
      <c r="C156" s="4">
        <v>11300</v>
      </c>
    </row>
    <row r="157" spans="1:10" x14ac:dyDescent="0.35">
      <c r="A157" t="s">
        <v>38</v>
      </c>
      <c r="B157" s="2">
        <f t="shared" si="10"/>
        <v>657.35410000000002</v>
      </c>
      <c r="C157" s="4">
        <v>5200</v>
      </c>
    </row>
    <row r="158" spans="1:10" x14ac:dyDescent="0.35">
      <c r="A158" t="s">
        <v>50</v>
      </c>
      <c r="B158" s="2">
        <f xml:space="preserve"> (trin37-trin28)/37*ans</f>
        <v>4059.9908449800023</v>
      </c>
      <c r="C158" s="4"/>
    </row>
    <row r="159" spans="1:10" x14ac:dyDescent="0.35">
      <c r="A159" t="s">
        <v>51</v>
      </c>
      <c r="B159" s="2">
        <f xml:space="preserve"> C159*re/37*ans/12</f>
        <v>139.05567499999998</v>
      </c>
      <c r="C159" s="4">
        <v>1100</v>
      </c>
      <c r="D159" s="2">
        <f>SUM(B153:B159)</f>
        <v>38425.719877190008</v>
      </c>
    </row>
    <row r="160" spans="1:10" x14ac:dyDescent="0.35">
      <c r="A160" t="s">
        <v>52</v>
      </c>
      <c r="B160" s="2">
        <f xml:space="preserve"> D159*1.38%</f>
        <v>530.27493430522213</v>
      </c>
      <c r="D160" s="2">
        <f>SUM(B153:B160)</f>
        <v>38955.994811495228</v>
      </c>
    </row>
    <row r="161" spans="1:11" x14ac:dyDescent="0.35">
      <c r="B161" s="2"/>
      <c r="D161" s="2"/>
    </row>
    <row r="162" spans="1:11" x14ac:dyDescent="0.35">
      <c r="B162" s="2"/>
      <c r="D162" s="2"/>
    </row>
    <row r="163" spans="1:11" x14ac:dyDescent="0.35">
      <c r="B163" s="2"/>
      <c r="D163" s="2"/>
    </row>
    <row r="164" spans="1:11" ht="61.5" x14ac:dyDescent="1.35">
      <c r="A164" s="15" t="s">
        <v>12</v>
      </c>
      <c r="B164" s="7"/>
      <c r="C164" s="7"/>
      <c r="D164" s="7"/>
      <c r="E164" s="7"/>
      <c r="F164" s="7"/>
      <c r="G164" s="8"/>
      <c r="H164" s="8"/>
      <c r="I164" s="8"/>
      <c r="J164" s="8"/>
      <c r="K164" s="8"/>
    </row>
    <row r="165" spans="1:11" ht="23.5" x14ac:dyDescent="0.55000000000000004">
      <c r="A165" s="29" t="s">
        <v>55</v>
      </c>
      <c r="B165" s="14"/>
      <c r="C165" s="16" t="s">
        <v>47</v>
      </c>
      <c r="D165" s="16"/>
      <c r="E165" s="16"/>
      <c r="F165" s="17"/>
    </row>
    <row r="166" spans="1:11" ht="18.5" x14ac:dyDescent="0.45">
      <c r="A166" s="14"/>
      <c r="B166" s="5"/>
      <c r="C166" s="16"/>
      <c r="D166" s="16"/>
      <c r="E166" s="16"/>
      <c r="F166" s="17"/>
    </row>
    <row r="167" spans="1:11" ht="18.5" x14ac:dyDescent="0.45">
      <c r="A167" s="9" t="s">
        <v>18</v>
      </c>
      <c r="C167" s="4"/>
      <c r="F167" s="10" t="s">
        <v>15</v>
      </c>
      <c r="G167" s="10"/>
      <c r="H167" s="10"/>
      <c r="I167" s="10"/>
      <c r="J167" s="11"/>
    </row>
    <row r="168" spans="1:11" x14ac:dyDescent="0.35">
      <c r="A168" t="s">
        <v>48</v>
      </c>
      <c r="B168" s="2">
        <f>trin36/37*ans</f>
        <v>33521.23633308</v>
      </c>
      <c r="C168" s="4"/>
      <c r="F168" s="11" t="s">
        <v>14</v>
      </c>
      <c r="G168" s="11"/>
      <c r="H168" s="11"/>
      <c r="I168" s="12">
        <f xml:space="preserve"> J168*re/37*ans/12</f>
        <v>1264.1425000000002</v>
      </c>
      <c r="J168" s="13">
        <v>10000</v>
      </c>
    </row>
    <row r="169" spans="1:11" x14ac:dyDescent="0.35">
      <c r="A169" t="s">
        <v>49</v>
      </c>
      <c r="B169" s="2">
        <f t="shared" ref="B169:B172" si="11" xml:space="preserve"> C169*re/37*ans/12</f>
        <v>581.50554999999997</v>
      </c>
      <c r="C169" s="4">
        <v>4600</v>
      </c>
      <c r="F169" s="11" t="s">
        <v>40</v>
      </c>
      <c r="G169" s="11"/>
      <c r="H169" s="11"/>
      <c r="I169" s="12">
        <f xml:space="preserve"> J169*re</f>
        <v>1668.6681000000001</v>
      </c>
      <c r="J169" s="13">
        <v>1100</v>
      </c>
    </row>
    <row r="170" spans="1:11" x14ac:dyDescent="0.35">
      <c r="A170" t="s">
        <v>0</v>
      </c>
      <c r="B170" s="2">
        <f t="shared" si="11"/>
        <v>1946.77945</v>
      </c>
      <c r="C170" s="4">
        <v>15400</v>
      </c>
      <c r="F170" s="11" t="s">
        <v>39</v>
      </c>
      <c r="G170" s="11"/>
      <c r="H170" s="11"/>
      <c r="I170" s="12">
        <f xml:space="preserve"> J170*re</f>
        <v>4399.2159000000001</v>
      </c>
      <c r="J170" s="13">
        <v>2900</v>
      </c>
    </row>
    <row r="171" spans="1:11" x14ac:dyDescent="0.35">
      <c r="A171" t="s">
        <v>1</v>
      </c>
      <c r="B171" s="2">
        <f t="shared" si="11"/>
        <v>1428.481025</v>
      </c>
      <c r="C171" s="4">
        <v>11300</v>
      </c>
      <c r="F171" s="11" t="s">
        <v>16</v>
      </c>
      <c r="G171" s="11"/>
      <c r="H171" s="11"/>
      <c r="I171" s="12">
        <f xml:space="preserve"> J171*re</f>
        <v>39.198530640000001</v>
      </c>
      <c r="J171" s="13">
        <v>25.84</v>
      </c>
    </row>
    <row r="172" spans="1:11" x14ac:dyDescent="0.35">
      <c r="A172" t="s">
        <v>38</v>
      </c>
      <c r="B172" s="2">
        <f t="shared" si="11"/>
        <v>657.35410000000002</v>
      </c>
      <c r="C172" s="4">
        <v>5200</v>
      </c>
      <c r="F172" s="11" t="s">
        <v>37</v>
      </c>
      <c r="G172" s="11"/>
      <c r="H172" s="11"/>
      <c r="I172" s="12">
        <f xml:space="preserve"> J172*re/37*ans/12</f>
        <v>632.07125000000008</v>
      </c>
      <c r="J172" s="13">
        <v>5000</v>
      </c>
    </row>
    <row r="173" spans="1:11" x14ac:dyDescent="0.35">
      <c r="A173" t="s">
        <v>51</v>
      </c>
      <c r="B173" s="2">
        <f xml:space="preserve"> C173*re/37*ans/12</f>
        <v>139.05567499999998</v>
      </c>
      <c r="C173" s="4">
        <v>1100</v>
      </c>
      <c r="D173" s="2">
        <f>SUM(B168:B173)</f>
        <v>38274.412133080004</v>
      </c>
      <c r="F173" s="11" t="s">
        <v>41</v>
      </c>
      <c r="G173" s="11"/>
      <c r="H173" s="11"/>
      <c r="I173" s="12">
        <f xml:space="preserve"> J173*re/37*ans/12</f>
        <v>1264.1425000000002</v>
      </c>
      <c r="J173" s="13">
        <v>10000</v>
      </c>
    </row>
    <row r="174" spans="1:11" x14ac:dyDescent="0.35">
      <c r="A174" t="s">
        <v>52</v>
      </c>
      <c r="B174" s="2">
        <f xml:space="preserve"> D173*1.38%</f>
        <v>528.18688743650409</v>
      </c>
      <c r="D174" s="2">
        <f>SUM(B168:B174)</f>
        <v>38802.599020516507</v>
      </c>
      <c r="F174" s="11" t="s">
        <v>54</v>
      </c>
      <c r="G174" s="11"/>
      <c r="H174" s="11"/>
      <c r="I174" s="12">
        <f xml:space="preserve"> J174*re/37*ans/12</f>
        <v>379.24275000000006</v>
      </c>
      <c r="J174" s="13">
        <v>3000</v>
      </c>
    </row>
    <row r="175" spans="1:11" x14ac:dyDescent="0.35">
      <c r="B175" s="2"/>
      <c r="D175" s="2"/>
      <c r="F175" s="11"/>
      <c r="G175" s="11"/>
      <c r="H175" s="11"/>
      <c r="I175" s="11"/>
      <c r="J175" s="11"/>
    </row>
    <row r="176" spans="1:11" x14ac:dyDescent="0.35">
      <c r="B176" s="2"/>
      <c r="D176" s="2"/>
      <c r="F176" s="31" t="s">
        <v>26</v>
      </c>
      <c r="G176" s="11"/>
      <c r="H176" s="11"/>
      <c r="I176" s="11"/>
      <c r="J176" s="11"/>
    </row>
    <row r="177" spans="1:11" x14ac:dyDescent="0.35">
      <c r="B177" s="2"/>
      <c r="D177" s="2"/>
      <c r="F177" s="11" t="s">
        <v>25</v>
      </c>
      <c r="G177" s="11"/>
      <c r="H177" s="11"/>
      <c r="I177" s="12">
        <f xml:space="preserve"> J177*re/37*ans/12</f>
        <v>2351.3050500000004</v>
      </c>
      <c r="J177" s="13">
        <v>18600</v>
      </c>
    </row>
    <row r="178" spans="1:11" x14ac:dyDescent="0.35">
      <c r="B178" s="2"/>
      <c r="D178" s="2"/>
      <c r="F178" s="11" t="s">
        <v>42</v>
      </c>
      <c r="G178" s="11"/>
      <c r="H178" s="11"/>
      <c r="I178" s="12">
        <f xml:space="preserve"> J178*re</f>
        <v>28.701091320000003</v>
      </c>
      <c r="J178" s="13">
        <v>18.920000000000002</v>
      </c>
    </row>
    <row r="179" spans="1:11" ht="15.5" x14ac:dyDescent="0.35">
      <c r="B179" s="2"/>
      <c r="D179" s="2"/>
      <c r="F179" s="11" t="s">
        <v>53</v>
      </c>
      <c r="G179" s="10"/>
      <c r="H179" s="10"/>
      <c r="I179" s="12">
        <f xml:space="preserve"> J179*re/37*ans/12</f>
        <v>821.69262500000002</v>
      </c>
      <c r="J179" s="13">
        <v>6500</v>
      </c>
    </row>
    <row r="180" spans="1:11" x14ac:dyDescent="0.35">
      <c r="B180" s="2"/>
      <c r="D180" s="2"/>
      <c r="F180" s="11"/>
      <c r="G180" s="11"/>
      <c r="H180" s="11"/>
      <c r="I180" s="12"/>
      <c r="J180" s="13"/>
    </row>
    <row r="181" spans="1:11" x14ac:dyDescent="0.35">
      <c r="B181" s="2"/>
      <c r="D181" s="2"/>
    </row>
    <row r="182" spans="1:11" x14ac:dyDescent="0.35">
      <c r="B182" s="2"/>
      <c r="D182" s="2"/>
    </row>
    <row r="183" spans="1:11" x14ac:dyDescent="0.35">
      <c r="B183" s="2"/>
      <c r="D183" s="2"/>
    </row>
    <row r="184" spans="1:11" x14ac:dyDescent="0.35">
      <c r="B184" s="2"/>
      <c r="D184" s="2"/>
    </row>
    <row r="185" spans="1:11" x14ac:dyDescent="0.35">
      <c r="B185" s="2"/>
      <c r="D185" s="2"/>
    </row>
    <row r="186" spans="1:11" x14ac:dyDescent="0.35">
      <c r="B186" s="2"/>
      <c r="D186" s="2"/>
    </row>
    <row r="187" spans="1:11" x14ac:dyDescent="0.35">
      <c r="B187" s="2"/>
      <c r="D187" s="2"/>
    </row>
    <row r="189" spans="1:11" x14ac:dyDescent="0.35">
      <c r="B189" s="2"/>
      <c r="C189" s="4"/>
      <c r="G189" s="2"/>
      <c r="H189" s="4"/>
    </row>
    <row r="190" spans="1:11" ht="35.15" customHeight="1" x14ac:dyDescent="1.35">
      <c r="A190" s="15" t="s">
        <v>12</v>
      </c>
      <c r="B190" s="7"/>
      <c r="C190" s="7"/>
      <c r="D190" s="7"/>
      <c r="E190" s="7"/>
      <c r="F190" s="7"/>
      <c r="G190" s="8"/>
      <c r="H190" s="8"/>
      <c r="I190" s="8"/>
      <c r="J190" s="8"/>
      <c r="K190" s="8"/>
    </row>
    <row r="191" spans="1:11" ht="23.5" x14ac:dyDescent="0.55000000000000004">
      <c r="A191" s="29" t="s">
        <v>55</v>
      </c>
      <c r="B191" s="14"/>
      <c r="C191" s="16"/>
      <c r="D191" s="16"/>
      <c r="E191" s="16"/>
      <c r="F191" s="17"/>
    </row>
    <row r="193" spans="1:4" ht="18.5" x14ac:dyDescent="0.45">
      <c r="A193" s="34" t="s">
        <v>24</v>
      </c>
      <c r="B193" t="s">
        <v>6</v>
      </c>
      <c r="C193" s="1" t="s">
        <v>7</v>
      </c>
      <c r="D193" t="s">
        <v>8</v>
      </c>
    </row>
    <row r="194" spans="1:4" x14ac:dyDescent="0.35">
      <c r="A194" s="4">
        <v>27</v>
      </c>
      <c r="B194" s="35">
        <v>19463.45</v>
      </c>
      <c r="C194" s="36">
        <f t="shared" ref="C194:C219" si="12" xml:space="preserve"> B194*re</f>
        <v>29525.489209950003</v>
      </c>
      <c r="D194" s="35">
        <f xml:space="preserve"> C194*12</f>
        <v>354305.87051940005</v>
      </c>
    </row>
    <row r="195" spans="1:4" x14ac:dyDescent="0.35">
      <c r="A195" s="4">
        <v>28</v>
      </c>
      <c r="B195" s="35">
        <v>19737.509999999998</v>
      </c>
      <c r="C195" s="36">
        <f t="shared" si="12"/>
        <v>29941.230282209999</v>
      </c>
      <c r="D195" s="35">
        <f t="shared" ref="D195:D219" si="13" xml:space="preserve"> C195*12</f>
        <v>359294.76338651998</v>
      </c>
    </row>
    <row r="196" spans="1:4" x14ac:dyDescent="0.35">
      <c r="A196" s="4">
        <v>29</v>
      </c>
      <c r="B196" s="35">
        <v>20016.22</v>
      </c>
      <c r="C196" s="36">
        <f t="shared" si="12"/>
        <v>30364.025269620004</v>
      </c>
      <c r="D196" s="35">
        <f t="shared" si="13"/>
        <v>364368.30323544005</v>
      </c>
    </row>
    <row r="197" spans="1:4" x14ac:dyDescent="0.35">
      <c r="A197" s="4">
        <v>30</v>
      </c>
      <c r="B197" s="35">
        <v>20299.27</v>
      </c>
      <c r="C197" s="36">
        <f t="shared" si="12"/>
        <v>30793.40391117</v>
      </c>
      <c r="D197" s="35">
        <f t="shared" si="13"/>
        <v>369520.84693404002</v>
      </c>
    </row>
    <row r="198" spans="1:4" x14ac:dyDescent="0.35">
      <c r="A198" s="4">
        <v>31</v>
      </c>
      <c r="B198" s="35">
        <v>20587.25</v>
      </c>
      <c r="C198" s="36">
        <f t="shared" si="12"/>
        <v>31230.261219750002</v>
      </c>
      <c r="D198" s="35">
        <f t="shared" si="13"/>
        <v>374763.13463700004</v>
      </c>
    </row>
    <row r="199" spans="1:4" x14ac:dyDescent="0.35">
      <c r="A199" s="4">
        <v>32</v>
      </c>
      <c r="B199" s="35">
        <v>20879.7</v>
      </c>
      <c r="C199" s="36">
        <f t="shared" si="12"/>
        <v>31673.899388700003</v>
      </c>
      <c r="D199" s="35">
        <f t="shared" si="13"/>
        <v>380086.79266440007</v>
      </c>
    </row>
    <row r="200" spans="1:4" x14ac:dyDescent="0.35">
      <c r="A200" s="4">
        <v>33</v>
      </c>
      <c r="B200" s="35">
        <v>21176.799999999999</v>
      </c>
      <c r="C200" s="36">
        <f t="shared" si="12"/>
        <v>32124.591472799999</v>
      </c>
      <c r="D200" s="35">
        <f t="shared" si="13"/>
        <v>385495.09767359996</v>
      </c>
    </row>
    <row r="201" spans="1:4" x14ac:dyDescent="0.35">
      <c r="A201" s="4">
        <v>34</v>
      </c>
      <c r="B201" s="35">
        <v>21479.17</v>
      </c>
      <c r="C201" s="36">
        <f t="shared" si="12"/>
        <v>32583.277994069998</v>
      </c>
      <c r="D201" s="35">
        <f t="shared" si="13"/>
        <v>390999.33592883998</v>
      </c>
    </row>
    <row r="202" spans="1:4" x14ac:dyDescent="0.35">
      <c r="A202" s="4">
        <v>35</v>
      </c>
      <c r="B202" s="35">
        <v>21785.79</v>
      </c>
      <c r="C202" s="36">
        <f t="shared" si="12"/>
        <v>33048.411642090003</v>
      </c>
      <c r="D202" s="35">
        <f t="shared" si="13"/>
        <v>396580.93970508</v>
      </c>
    </row>
    <row r="203" spans="1:4" x14ac:dyDescent="0.35">
      <c r="A203" s="4">
        <v>36</v>
      </c>
      <c r="B203" s="35">
        <v>22097.48</v>
      </c>
      <c r="C203" s="36">
        <f t="shared" si="12"/>
        <v>33521.23633308</v>
      </c>
      <c r="D203" s="35">
        <f t="shared" si="13"/>
        <v>402254.83599696</v>
      </c>
    </row>
    <row r="204" spans="1:4" x14ac:dyDescent="0.35">
      <c r="A204" s="4">
        <v>37</v>
      </c>
      <c r="B204" s="35">
        <v>22413.89</v>
      </c>
      <c r="C204" s="36">
        <f t="shared" si="12"/>
        <v>34001.221127190001</v>
      </c>
      <c r="D204" s="35">
        <f t="shared" si="13"/>
        <v>408014.65352628002</v>
      </c>
    </row>
    <row r="205" spans="1:4" x14ac:dyDescent="0.35">
      <c r="A205" s="4">
        <v>38</v>
      </c>
      <c r="B205" s="35">
        <v>22755.919999999998</v>
      </c>
      <c r="C205" s="36">
        <f t="shared" si="12"/>
        <v>34520.070718319999</v>
      </c>
      <c r="D205" s="35">
        <f t="shared" si="13"/>
        <v>414240.84861983999</v>
      </c>
    </row>
    <row r="206" spans="1:4" x14ac:dyDescent="0.35">
      <c r="A206" s="4">
        <v>39</v>
      </c>
      <c r="B206" s="35">
        <v>23088.89</v>
      </c>
      <c r="C206" s="36">
        <f t="shared" si="12"/>
        <v>35025.176552190002</v>
      </c>
      <c r="D206" s="35">
        <f t="shared" si="13"/>
        <v>420302.11862627999</v>
      </c>
    </row>
    <row r="207" spans="1:4" x14ac:dyDescent="0.35">
      <c r="A207" s="4">
        <v>40</v>
      </c>
      <c r="B207" s="35">
        <v>23427.040000000001</v>
      </c>
      <c r="C207" s="36">
        <f t="shared" si="12"/>
        <v>35538.140295839999</v>
      </c>
      <c r="D207" s="35">
        <f t="shared" si="13"/>
        <v>426457.68355007999</v>
      </c>
    </row>
    <row r="208" spans="1:4" x14ac:dyDescent="0.35">
      <c r="A208" s="4">
        <v>41</v>
      </c>
      <c r="B208" s="35">
        <v>23770.06</v>
      </c>
      <c r="C208" s="36">
        <f t="shared" si="12"/>
        <v>36058.491688260001</v>
      </c>
      <c r="D208" s="35">
        <f t="shared" si="13"/>
        <v>432701.90025912004</v>
      </c>
    </row>
    <row r="209" spans="1:4" x14ac:dyDescent="0.35">
      <c r="A209" s="4">
        <v>42</v>
      </c>
      <c r="B209" s="35">
        <v>24118.18</v>
      </c>
      <c r="C209" s="36">
        <f t="shared" si="12"/>
        <v>36586.579632780005</v>
      </c>
      <c r="D209" s="35">
        <f t="shared" si="13"/>
        <v>439038.95559336006</v>
      </c>
    </row>
    <row r="210" spans="1:4" x14ac:dyDescent="0.35">
      <c r="A210" s="4">
        <v>43</v>
      </c>
      <c r="B210" s="35">
        <v>24654.17</v>
      </c>
      <c r="C210" s="36">
        <f t="shared" si="12"/>
        <v>37399.660919069996</v>
      </c>
      <c r="D210" s="35">
        <f t="shared" si="13"/>
        <v>448795.93102883996</v>
      </c>
    </row>
    <row r="211" spans="1:4" x14ac:dyDescent="0.35">
      <c r="A211" s="4">
        <v>44</v>
      </c>
      <c r="B211" s="35">
        <v>25205.03</v>
      </c>
      <c r="C211" s="36">
        <f t="shared" si="12"/>
        <v>38235.29956413</v>
      </c>
      <c r="D211" s="35">
        <f t="shared" si="13"/>
        <v>458823.59476956003</v>
      </c>
    </row>
    <row r="212" spans="1:4" x14ac:dyDescent="0.35">
      <c r="A212" s="4">
        <v>45</v>
      </c>
      <c r="B212" s="35">
        <v>25770.92</v>
      </c>
      <c r="C212" s="36">
        <f t="shared" si="12"/>
        <v>39093.738283320003</v>
      </c>
      <c r="D212" s="35">
        <f t="shared" si="13"/>
        <v>469124.85939984</v>
      </c>
    </row>
    <row r="213" spans="1:4" x14ac:dyDescent="0.35">
      <c r="A213" s="4">
        <v>46</v>
      </c>
      <c r="B213" s="35">
        <v>26352.400000000001</v>
      </c>
      <c r="C213" s="36">
        <f t="shared" si="12"/>
        <v>39975.826580400004</v>
      </c>
      <c r="D213" s="35">
        <f t="shared" si="13"/>
        <v>479709.91896480008</v>
      </c>
    </row>
    <row r="214" spans="1:4" x14ac:dyDescent="0.35">
      <c r="A214" s="4">
        <v>47</v>
      </c>
      <c r="B214" s="35">
        <v>26821.51</v>
      </c>
      <c r="C214" s="36">
        <f t="shared" si="12"/>
        <v>40687.452846209999</v>
      </c>
      <c r="D214" s="35">
        <f t="shared" si="13"/>
        <v>488249.43415451999</v>
      </c>
    </row>
    <row r="215" spans="1:4" x14ac:dyDescent="0.35">
      <c r="A215" s="4">
        <v>48</v>
      </c>
      <c r="B215" s="35">
        <v>28054.39</v>
      </c>
      <c r="C215" s="36">
        <f t="shared" si="12"/>
        <v>42557.69605269</v>
      </c>
      <c r="D215" s="35">
        <f t="shared" si="13"/>
        <v>510692.35263227997</v>
      </c>
    </row>
    <row r="216" spans="1:4" x14ac:dyDescent="0.35">
      <c r="A216" s="4">
        <v>49</v>
      </c>
      <c r="B216" s="35">
        <v>29937.17</v>
      </c>
      <c r="C216" s="36">
        <f t="shared" si="12"/>
        <v>45413.818712070002</v>
      </c>
      <c r="D216" s="35">
        <f t="shared" si="13"/>
        <v>544965.82454484003</v>
      </c>
    </row>
    <row r="217" spans="1:4" x14ac:dyDescent="0.35">
      <c r="A217" s="4">
        <v>50</v>
      </c>
      <c r="B217" s="35">
        <v>32026.99</v>
      </c>
      <c r="C217" s="36">
        <f t="shared" si="12"/>
        <v>48584.015047290006</v>
      </c>
      <c r="D217" s="35">
        <f t="shared" si="13"/>
        <v>583008.18056748004</v>
      </c>
    </row>
    <row r="218" spans="1:4" x14ac:dyDescent="0.35">
      <c r="A218" s="4">
        <v>51</v>
      </c>
      <c r="B218" s="35">
        <v>35376.15</v>
      </c>
      <c r="C218" s="36">
        <f t="shared" si="12"/>
        <v>53664.593641650004</v>
      </c>
      <c r="D218" s="35">
        <f t="shared" si="13"/>
        <v>643975.12369980011</v>
      </c>
    </row>
    <row r="219" spans="1:4" x14ac:dyDescent="0.35">
      <c r="A219" s="4">
        <v>52</v>
      </c>
      <c r="B219" s="35">
        <v>40253.68</v>
      </c>
      <c r="C219" s="36">
        <f t="shared" si="12"/>
        <v>61063.665203280005</v>
      </c>
      <c r="D219" s="35">
        <f t="shared" si="13"/>
        <v>732763.98243936012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2025-06-03T09:11:12Z</dcterms:modified>
</cp:coreProperties>
</file>