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raja_dlf_org/Documents/Skrivebord/"/>
    </mc:Choice>
  </mc:AlternateContent>
  <xr:revisionPtr revIDLastSave="0" documentId="8_{7425E39E-083C-4C1C-906E-9BAE99596F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ans">'Ark1'!$E$9</definedName>
    <definedName name="re">'Ark1'!$F$4</definedName>
    <definedName name="reg">'Ark1'!#REF!</definedName>
    <definedName name="trin27">'Ark1'!$C$205</definedName>
    <definedName name="trin28">'Ark1'!$C$206</definedName>
    <definedName name="trin29">'Ark1'!$C$207</definedName>
    <definedName name="trin30">'Ark1'!$C$208</definedName>
    <definedName name="trin31">'Ark1'!$C$209</definedName>
    <definedName name="trin32">'Ark1'!$C$210</definedName>
    <definedName name="trin33">'Ark1'!$C$211</definedName>
    <definedName name="trin34">'Ark1'!$C$212</definedName>
    <definedName name="trin35">'Ark1'!$C$213</definedName>
    <definedName name="trin36">'Ark1'!$C$214</definedName>
    <definedName name="trin37">'Ark1'!$C$215</definedName>
    <definedName name="trin38">'Ark1'!$C$216</definedName>
    <definedName name="trin39">'Ark1'!$C$217</definedName>
    <definedName name="trin40">'Ark1'!$C$218</definedName>
    <definedName name="trin41">'Ark1'!$C$219</definedName>
    <definedName name="trin42">'Ark1'!$C$220</definedName>
    <definedName name="trin43">'Ark1'!$C$221</definedName>
    <definedName name="trin44">'Ark1'!$C$222</definedName>
    <definedName name="trin45">'Ark1'!$C$223</definedName>
    <definedName name="UVt">'Ark1'!$F$11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0" i="1"/>
  <c r="I189" i="1"/>
  <c r="I188" i="1"/>
  <c r="I185" i="1"/>
  <c r="I184" i="1"/>
  <c r="I183" i="1"/>
  <c r="I182" i="1"/>
  <c r="I180" i="1"/>
  <c r="I179" i="1"/>
  <c r="I178" i="1"/>
  <c r="I165" i="1"/>
  <c r="I164" i="1"/>
  <c r="I161" i="1"/>
  <c r="I160" i="1"/>
  <c r="I159" i="1"/>
  <c r="I156" i="1"/>
  <c r="I155" i="1"/>
  <c r="I154" i="1"/>
  <c r="I153" i="1"/>
  <c r="I151" i="1"/>
  <c r="I150" i="1"/>
  <c r="I149" i="1"/>
  <c r="I137" i="1"/>
  <c r="I136" i="1"/>
  <c r="I133" i="1"/>
  <c r="I132" i="1"/>
  <c r="I131" i="1"/>
  <c r="I128" i="1"/>
  <c r="I127" i="1"/>
  <c r="I126" i="1"/>
  <c r="I125" i="1"/>
  <c r="I123" i="1"/>
  <c r="I122" i="1"/>
  <c r="I121" i="1"/>
  <c r="I105" i="1"/>
  <c r="I104" i="1"/>
  <c r="I101" i="1"/>
  <c r="I100" i="1"/>
  <c r="I99" i="1"/>
  <c r="I96" i="1"/>
  <c r="I95" i="1"/>
  <c r="I94" i="1"/>
  <c r="I93" i="1"/>
  <c r="I91" i="1"/>
  <c r="I90" i="1"/>
  <c r="I89" i="1"/>
  <c r="I76" i="1"/>
  <c r="I75" i="1"/>
  <c r="I72" i="1"/>
  <c r="I71" i="1"/>
  <c r="I70" i="1"/>
  <c r="I67" i="1"/>
  <c r="I66" i="1"/>
  <c r="I65" i="1"/>
  <c r="I64" i="1"/>
  <c r="I62" i="1"/>
  <c r="I61" i="1"/>
  <c r="I60" i="1"/>
  <c r="I47" i="1"/>
  <c r="I46" i="1"/>
  <c r="B180" i="1"/>
  <c r="B164" i="1"/>
  <c r="B151" i="1"/>
  <c r="B134" i="1"/>
  <c r="B124" i="1"/>
  <c r="B102" i="1"/>
  <c r="B91" i="1"/>
  <c r="B75" i="1"/>
  <c r="B62" i="1"/>
  <c r="B44" i="1"/>
  <c r="B34" i="1"/>
  <c r="I38" i="1"/>
  <c r="I43" i="1"/>
  <c r="I42" i="1"/>
  <c r="I41" i="1"/>
  <c r="I37" i="1"/>
  <c r="I36" i="1"/>
  <c r="I35" i="1"/>
  <c r="I33" i="1"/>
  <c r="I32" i="1"/>
  <c r="I31" i="1"/>
  <c r="B150" i="1"/>
  <c r="B163" i="1"/>
  <c r="B105" i="1"/>
  <c r="B94" i="1"/>
  <c r="B184" i="1"/>
  <c r="B183" i="1"/>
  <c r="B182" i="1"/>
  <c r="B169" i="1" l="1"/>
  <c r="B167" i="1"/>
  <c r="B166" i="1"/>
  <c r="B156" i="1"/>
  <c r="B154" i="1"/>
  <c r="B153" i="1"/>
  <c r="B139" i="1"/>
  <c r="B137" i="1"/>
  <c r="B136" i="1"/>
  <c r="B127" i="1"/>
  <c r="B126" i="1"/>
  <c r="B125" i="1"/>
  <c r="B181" i="1"/>
  <c r="B179" i="1"/>
  <c r="B165" i="1"/>
  <c r="B152" i="1"/>
  <c r="B135" i="1"/>
  <c r="B133" i="1"/>
  <c r="B123" i="1"/>
  <c r="B122" i="1"/>
  <c r="G112" i="1" l="1"/>
  <c r="B112" i="1"/>
  <c r="B104" i="1"/>
  <c r="B103" i="1"/>
  <c r="B93" i="1"/>
  <c r="B92" i="1"/>
  <c r="B79" i="1"/>
  <c r="B76" i="1"/>
  <c r="B74" i="1"/>
  <c r="B66" i="1"/>
  <c r="B64" i="1"/>
  <c r="B63" i="1"/>
  <c r="B48" i="1"/>
  <c r="B46" i="1"/>
  <c r="B45" i="1"/>
  <c r="B36" i="1"/>
  <c r="B108" i="1" l="1"/>
  <c r="B106" i="1"/>
  <c r="B101" i="1"/>
  <c r="B95" i="1"/>
  <c r="B96" i="1"/>
  <c r="B90" i="1"/>
  <c r="B78" i="1" l="1"/>
  <c r="B73" i="1"/>
  <c r="B61" i="1"/>
  <c r="B43" i="1"/>
  <c r="B42" i="1"/>
  <c r="B37" i="1"/>
  <c r="B35" i="1"/>
  <c r="B33" i="1"/>
  <c r="B32" i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C222" i="1"/>
  <c r="C221" i="1"/>
  <c r="B100" i="1" s="1"/>
  <c r="C220" i="1"/>
  <c r="C219" i="1"/>
  <c r="D219" i="1" s="1"/>
  <c r="C218" i="1"/>
  <c r="C217" i="1"/>
  <c r="C216" i="1"/>
  <c r="D216" i="1" s="1"/>
  <c r="C215" i="1"/>
  <c r="C214" i="1"/>
  <c r="C213" i="1"/>
  <c r="C212" i="1"/>
  <c r="D212" i="1" s="1"/>
  <c r="C211" i="1"/>
  <c r="C210" i="1"/>
  <c r="D210" i="1" s="1"/>
  <c r="C209" i="1"/>
  <c r="C208" i="1"/>
  <c r="C207" i="1"/>
  <c r="D207" i="1" s="1"/>
  <c r="C206" i="1"/>
  <c r="C205" i="1"/>
  <c r="D205" i="1" s="1"/>
  <c r="B47" i="1" l="1"/>
  <c r="D215" i="1"/>
  <c r="B168" i="1"/>
  <c r="B155" i="1"/>
  <c r="B162" i="1"/>
  <c r="B132" i="1"/>
  <c r="B149" i="1"/>
  <c r="B121" i="1"/>
  <c r="B178" i="1"/>
  <c r="D184" i="1" s="1"/>
  <c r="B185" i="1" s="1"/>
  <c r="B138" i="1"/>
  <c r="D211" i="1"/>
  <c r="D206" i="1"/>
  <c r="D214" i="1"/>
  <c r="B107" i="1"/>
  <c r="D108" i="1" s="1"/>
  <c r="B109" i="1" s="1"/>
  <c r="B77" i="1"/>
  <c r="B65" i="1"/>
  <c r="D218" i="1"/>
  <c r="D223" i="1"/>
  <c r="D209" i="1"/>
  <c r="B31" i="1"/>
  <c r="B72" i="1"/>
  <c r="B60" i="1"/>
  <c r="B41" i="1"/>
  <c r="D213" i="1"/>
  <c r="D221" i="1"/>
  <c r="B89" i="1"/>
  <c r="D96" i="1" s="1"/>
  <c r="D222" i="1"/>
  <c r="D217" i="1"/>
  <c r="D220" i="1"/>
  <c r="D208" i="1"/>
  <c r="B97" i="1" l="1"/>
  <c r="D97" i="1" s="1"/>
  <c r="D109" i="1"/>
  <c r="D185" i="1"/>
  <c r="D156" i="1"/>
  <c r="B157" i="1" s="1"/>
  <c r="D169" i="1"/>
  <c r="B170" i="1" s="1"/>
  <c r="D127" i="1"/>
  <c r="B128" i="1" s="1"/>
  <c r="D139" i="1"/>
  <c r="B140" i="1" s="1"/>
  <c r="D79" i="1"/>
  <c r="B80" i="1" s="1"/>
  <c r="D48" i="1"/>
  <c r="B49" i="1" s="1"/>
  <c r="D66" i="1"/>
  <c r="B67" i="1" s="1"/>
  <c r="D37" i="1"/>
  <c r="B38" i="1" s="1"/>
  <c r="D49" i="1" l="1"/>
  <c r="D128" i="1"/>
  <c r="D170" i="1"/>
  <c r="D80" i="1"/>
  <c r="D157" i="1"/>
  <c r="D140" i="1"/>
  <c r="D67" i="1"/>
  <c r="D38" i="1"/>
</calcChain>
</file>

<file path=xl/sharedStrings.xml><?xml version="1.0" encoding="utf-8"?>
<sst xmlns="http://schemas.openxmlformats.org/spreadsheetml/2006/main" count="248" uniqueCount="62">
  <si>
    <t>Undervisertillæg</t>
  </si>
  <si>
    <t>Gladsaxetillæg</t>
  </si>
  <si>
    <t>Grundlønstillæg</t>
  </si>
  <si>
    <t>4-8 års erfaring</t>
  </si>
  <si>
    <t>8-12 års erfaring</t>
  </si>
  <si>
    <t>0-4 års erfaring</t>
  </si>
  <si>
    <t>grd.beløb</t>
  </si>
  <si>
    <t>aktuelt</t>
  </si>
  <si>
    <t>Årligt</t>
  </si>
  <si>
    <t>REG</t>
  </si>
  <si>
    <t>Over 12 års erfaring</t>
  </si>
  <si>
    <t>Anciennitetstillæg - lærer</t>
  </si>
  <si>
    <t xml:space="preserve">Gladsaxe Lærerforenings lønkort </t>
  </si>
  <si>
    <t>Månedsløn</t>
  </si>
  <si>
    <t xml:space="preserve">Undervisningsvejleder </t>
  </si>
  <si>
    <t>Kommunale/centrale funktionstillæg</t>
  </si>
  <si>
    <t>DSA, tale/høre pr. time</t>
  </si>
  <si>
    <t>Overenskomstansatte lærere</t>
  </si>
  <si>
    <t>Anciennitetsansatte</t>
  </si>
  <si>
    <t>Anciennitetsansatte lærere og tjenestemandsansatte lærere</t>
  </si>
  <si>
    <t>Evt. FKKA-tillæg</t>
  </si>
  <si>
    <t>Anciennitetstillæg</t>
  </si>
  <si>
    <t>Tjenestemænd</t>
  </si>
  <si>
    <t>Kvalifikationstillæg</t>
  </si>
  <si>
    <t>Løntrin</t>
  </si>
  <si>
    <t>Spec-skole uv-tillæg</t>
  </si>
  <si>
    <t>Bakkeskolen:</t>
  </si>
  <si>
    <t>Vikarløn</t>
  </si>
  <si>
    <t>Læreruddannede</t>
  </si>
  <si>
    <t>Uuddannede</t>
  </si>
  <si>
    <t>Grundløn (trin 31)</t>
  </si>
  <si>
    <t>Anciennitetstillæg (trin 31-35)</t>
  </si>
  <si>
    <t>Anciennitetstillæg (trin 31-40)</t>
  </si>
  <si>
    <t>Grundløn (trin 43)</t>
  </si>
  <si>
    <t>Kvalifikationstillæg (43-45)</t>
  </si>
  <si>
    <r>
      <t xml:space="preserve">Indtast din ansættelsesgrad </t>
    </r>
    <r>
      <rPr>
        <sz val="12"/>
        <color theme="1"/>
        <rFont val="Calibri"/>
        <family val="2"/>
        <scheme val="minor"/>
      </rPr>
      <t>(37 er fuld tid)</t>
    </r>
  </si>
  <si>
    <t>Timeløn</t>
  </si>
  <si>
    <t>Skolebestyrelsesrepræsentant</t>
  </si>
  <si>
    <t>Uddannelsestillæg</t>
  </si>
  <si>
    <t>Lejrskoler 4 overnatninger</t>
  </si>
  <si>
    <t>Lejrskoler 1 el. 2 overnatninger</t>
  </si>
  <si>
    <t>TR/AMR</t>
  </si>
  <si>
    <t>Spec-uv skolebørn (pr. uv.time)</t>
  </si>
  <si>
    <t>Overenskomstansatte Børnehaveklasseledere</t>
  </si>
  <si>
    <t>Grundløn (trin 28)</t>
  </si>
  <si>
    <t>Anciennitetstillæg (trin 28-31)</t>
  </si>
  <si>
    <t>Anciennitetstillæg (trin 28-33)</t>
  </si>
  <si>
    <t>Anciennitetsansatte og tjenestemandsansatte børnehaveklasseledere</t>
  </si>
  <si>
    <t>Grundløn (trin 36)</t>
  </si>
  <si>
    <t>Centralt tillæg</t>
  </si>
  <si>
    <t>Anciennitetstillæg (trin 28-37)</t>
  </si>
  <si>
    <t>Ulempetillæg</t>
  </si>
  <si>
    <t>Bakkeskolentillæg</t>
  </si>
  <si>
    <t>Klasselærer</t>
  </si>
  <si>
    <t>Almenskoletillæg</t>
  </si>
  <si>
    <r>
      <t xml:space="preserve">Fritvalgstillæg 1,64% </t>
    </r>
    <r>
      <rPr>
        <sz val="9"/>
        <color theme="1"/>
        <rFont val="Calibri"/>
        <family val="2"/>
        <scheme val="minor"/>
      </rPr>
      <t>(evt. til pension)</t>
    </r>
  </si>
  <si>
    <t>Bakkeskolen og Radiomarkenfår ikke almenskoletillæg</t>
  </si>
  <si>
    <t>Radiomarken:</t>
  </si>
  <si>
    <t>Heldagsskoletillæg</t>
  </si>
  <si>
    <t>Radiomarkentillæg</t>
  </si>
  <si>
    <t>ikke på spec. Skoler</t>
  </si>
  <si>
    <t>Gyldigt fra 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</si>
</sst>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5" fillId="0" borderId="0" xfId="0" applyFont="1"/>
    <xf numFmtId="14" fontId="3" fillId="0" borderId="0" xfId="0" applyNumberFormat="1" applyFont="1"/>
    <xf numFmtId="0" fontId="6" fillId="4" borderId="0" xfId="0" applyFont="1" applyFill="1"/>
    <xf numFmtId="0" fontId="1" fillId="4" borderId="0" xfId="0" applyFont="1" applyFill="1"/>
    <xf numFmtId="0" fontId="8" fillId="0" borderId="0" xfId="0" applyFont="1"/>
    <xf numFmtId="0" fontId="7" fillId="3" borderId="0" xfId="0" applyFont="1" applyFill="1"/>
    <xf numFmtId="0" fontId="0" fillId="3" borderId="0" xfId="0" applyFill="1"/>
    <xf numFmtId="2" fontId="0" fillId="3" borderId="0" xfId="0" applyNumberFormat="1" applyFill="1"/>
    <xf numFmtId="0" fontId="4" fillId="3" borderId="0" xfId="0" applyFont="1" applyFill="1"/>
    <xf numFmtId="0" fontId="9" fillId="0" borderId="0" xfId="0" applyFont="1"/>
    <xf numFmtId="0" fontId="10" fillId="4" borderId="0" xfId="0" applyFont="1" applyFill="1"/>
    <xf numFmtId="0" fontId="12" fillId="0" borderId="0" xfId="0" applyFont="1"/>
    <xf numFmtId="0" fontId="13" fillId="0" borderId="0" xfId="0" applyFont="1"/>
    <xf numFmtId="0" fontId="0" fillId="6" borderId="0" xfId="0" applyFill="1"/>
    <xf numFmtId="0" fontId="4" fillId="5" borderId="0" xfId="0" applyFont="1" applyFill="1"/>
    <xf numFmtId="0" fontId="16" fillId="4" borderId="0" xfId="0" applyFont="1" applyFill="1"/>
    <xf numFmtId="0" fontId="12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4" fillId="6" borderId="0" xfId="0" applyFont="1" applyFill="1"/>
    <xf numFmtId="0" fontId="14" fillId="2" borderId="0" xfId="0" applyFont="1" applyFill="1"/>
    <xf numFmtId="0" fontId="15" fillId="0" borderId="0" xfId="0" applyFont="1"/>
    <xf numFmtId="0" fontId="14" fillId="6" borderId="0" xfId="0" applyFont="1" applyFill="1"/>
    <xf numFmtId="0" fontId="15" fillId="6" borderId="0" xfId="0" applyFont="1" applyFill="1"/>
    <xf numFmtId="0" fontId="17" fillId="0" borderId="0" xfId="0" applyFont="1"/>
    <xf numFmtId="0" fontId="11" fillId="0" borderId="0" xfId="0" applyFont="1"/>
    <xf numFmtId="0" fontId="18" fillId="3" borderId="0" xfId="0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2" fontId="3" fillId="0" borderId="0" xfId="0" applyNumberFormat="1" applyFont="1"/>
    <xf numFmtId="2" fontId="22" fillId="0" borderId="0" xfId="0" applyNumberFormat="1" applyFont="1"/>
    <xf numFmtId="0" fontId="0" fillId="7" borderId="0" xfId="0" applyFill="1"/>
    <xf numFmtId="0" fontId="15" fillId="7" borderId="0" xfId="0" applyFont="1" applyFill="1"/>
    <xf numFmtId="0" fontId="4" fillId="7" borderId="0" xfId="0" applyFont="1" applyFill="1"/>
    <xf numFmtId="0" fontId="14" fillId="7" borderId="0" xfId="0" applyFont="1" applyFill="1"/>
    <xf numFmtId="3" fontId="3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"/>
  <sheetViews>
    <sheetView tabSelected="1" topLeftCell="A64" workbookViewId="0">
      <selection activeCell="D79" sqref="D79"/>
    </sheetView>
  </sheetViews>
  <sheetFormatPr defaultRowHeight="14.5" x14ac:dyDescent="0.35"/>
  <cols>
    <col min="1" max="1" width="30.7265625" customWidth="1"/>
    <col min="2" max="4" width="10.7265625" customWidth="1"/>
    <col min="9" max="9" width="9.54296875" bestFit="1" customWidth="1"/>
  </cols>
  <sheetData>
    <row r="1" spans="1:11" ht="75" customHeight="1" x14ac:dyDescent="1.35">
      <c r="A1" s="7" t="s">
        <v>12</v>
      </c>
      <c r="B1" s="7"/>
      <c r="C1" s="7"/>
      <c r="D1" s="7"/>
      <c r="E1" s="7"/>
      <c r="F1" s="7"/>
      <c r="G1" s="20"/>
      <c r="H1" s="20"/>
      <c r="I1" s="20"/>
      <c r="J1" s="20"/>
      <c r="K1" s="20"/>
    </row>
    <row r="2" spans="1:11" ht="25" customHeight="1" x14ac:dyDescent="0.8">
      <c r="A2" s="29" t="s">
        <v>61</v>
      </c>
      <c r="B2" s="14"/>
      <c r="C2" s="21"/>
      <c r="D2" s="21"/>
      <c r="E2" s="32"/>
      <c r="F2" s="30"/>
    </row>
    <row r="3" spans="1:11" ht="10" customHeight="1" x14ac:dyDescent="0.35">
      <c r="A3" s="2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x14ac:dyDescent="0.25">
      <c r="A4" s="18"/>
      <c r="B4" s="18"/>
      <c r="C4" s="18"/>
      <c r="D4" s="18"/>
      <c r="E4" s="19" t="s">
        <v>9</v>
      </c>
      <c r="F4" s="19">
        <v>1.653378</v>
      </c>
      <c r="G4" s="18"/>
      <c r="H4" s="18"/>
      <c r="I4" s="18"/>
      <c r="J4" s="18"/>
      <c r="K4" s="18"/>
    </row>
    <row r="5" spans="1:11" ht="1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x14ac:dyDescent="0.25">
      <c r="A6" s="23"/>
      <c r="B6" s="18"/>
      <c r="C6" s="24"/>
      <c r="D6" s="18"/>
      <c r="E6" s="18"/>
      <c r="F6" s="18"/>
      <c r="G6" s="18"/>
      <c r="H6" s="18"/>
      <c r="I6" s="18"/>
      <c r="J6" s="18"/>
      <c r="K6" s="18"/>
    </row>
    <row r="7" spans="1:11" ht="15" x14ac:dyDescent="0.25">
      <c r="A7" s="23"/>
      <c r="B7" s="18"/>
      <c r="C7" s="24"/>
      <c r="D7" s="18"/>
      <c r="E7" s="18"/>
      <c r="F7" s="18"/>
      <c r="G7" s="18"/>
      <c r="H7" s="18"/>
      <c r="I7" s="18"/>
      <c r="J7" s="18"/>
      <c r="K7" s="18"/>
    </row>
    <row r="8" spans="1:11" ht="15" x14ac:dyDescent="0.25">
      <c r="A8" s="23"/>
      <c r="B8" s="18"/>
      <c r="C8" s="24"/>
      <c r="D8" s="18"/>
      <c r="E8" s="18"/>
      <c r="F8" s="18"/>
      <c r="G8" s="18"/>
      <c r="H8" s="18"/>
      <c r="I8" s="18"/>
      <c r="J8" s="18"/>
      <c r="K8" s="18"/>
    </row>
    <row r="9" spans="1:11" ht="26" x14ac:dyDescent="0.6">
      <c r="A9" s="25" t="s">
        <v>35</v>
      </c>
      <c r="B9" s="3"/>
      <c r="C9" s="3"/>
      <c r="D9" s="3"/>
      <c r="E9" s="26">
        <v>37</v>
      </c>
      <c r="F9" s="18"/>
      <c r="G9" s="18"/>
      <c r="H9" s="18"/>
      <c r="I9" s="18"/>
      <c r="J9" s="18"/>
      <c r="K9" s="18"/>
    </row>
    <row r="10" spans="1:11" ht="26.25" x14ac:dyDescent="0.4">
      <c r="A10" s="27"/>
      <c r="B10" s="18"/>
      <c r="C10" s="18"/>
      <c r="D10" s="18"/>
      <c r="E10" s="28"/>
      <c r="F10" s="18"/>
      <c r="G10" s="18"/>
      <c r="H10" s="18"/>
      <c r="I10" s="18"/>
      <c r="J10" s="18"/>
      <c r="K10" s="18"/>
    </row>
    <row r="11" spans="1:11" ht="26.25" x14ac:dyDescent="0.4">
      <c r="A11" s="40"/>
      <c r="B11" s="37"/>
      <c r="C11" s="37"/>
      <c r="D11" s="37"/>
      <c r="E11" s="38"/>
      <c r="F11" s="39"/>
      <c r="G11" s="18"/>
      <c r="H11" s="18"/>
      <c r="I11" s="18"/>
      <c r="J11" s="18"/>
      <c r="K11" s="18"/>
    </row>
    <row r="12" spans="1:11" ht="15" x14ac:dyDescent="0.25">
      <c r="A12" s="23"/>
      <c r="B12" s="18"/>
      <c r="C12" s="24"/>
      <c r="D12" s="18"/>
      <c r="E12" s="18"/>
      <c r="F12" s="18"/>
      <c r="G12" s="18"/>
      <c r="H12" s="18"/>
      <c r="I12" s="18"/>
      <c r="J12" s="18"/>
      <c r="K12" s="18"/>
    </row>
    <row r="13" spans="1:11" ht="15" x14ac:dyDescent="0.25">
      <c r="A13" s="23"/>
      <c r="B13" s="18"/>
      <c r="C13" s="24"/>
      <c r="D13" s="18"/>
      <c r="E13" s="18"/>
      <c r="F13" s="18"/>
      <c r="G13" s="18"/>
      <c r="H13" s="18"/>
      <c r="I13" s="18"/>
      <c r="J13" s="18"/>
      <c r="K13" s="18"/>
    </row>
    <row r="14" spans="1:11" x14ac:dyDescent="0.35">
      <c r="A14" s="23"/>
      <c r="B14" s="18"/>
      <c r="C14" s="24"/>
      <c r="D14" s="18"/>
      <c r="E14" s="18"/>
      <c r="F14" s="18"/>
      <c r="G14" s="18"/>
      <c r="H14" s="18"/>
      <c r="I14" s="18"/>
      <c r="J14" s="18"/>
      <c r="K14" s="18"/>
    </row>
    <row r="15" spans="1:11" x14ac:dyDescent="0.35">
      <c r="A15" s="23"/>
      <c r="B15" s="18"/>
      <c r="C15" s="24"/>
      <c r="D15" s="18"/>
      <c r="E15" s="18"/>
      <c r="F15" s="18"/>
      <c r="G15" s="18"/>
      <c r="H15" s="18"/>
      <c r="I15" s="18"/>
      <c r="J15" s="18"/>
      <c r="K15" s="18"/>
    </row>
    <row r="16" spans="1:11" x14ac:dyDescent="0.35">
      <c r="A16" s="23"/>
      <c r="B16" s="18"/>
      <c r="C16" s="24"/>
      <c r="D16" s="18"/>
      <c r="E16" s="18"/>
      <c r="F16" s="18"/>
      <c r="G16" s="18"/>
      <c r="H16" s="18"/>
      <c r="I16" s="18"/>
      <c r="J16" s="18"/>
      <c r="K16" s="18"/>
    </row>
    <row r="17" spans="1:11" x14ac:dyDescent="0.35">
      <c r="A17" s="23"/>
      <c r="B17" s="18"/>
      <c r="C17" s="24"/>
      <c r="D17" s="18"/>
      <c r="E17" s="18"/>
      <c r="F17" s="18"/>
      <c r="G17" s="18"/>
      <c r="H17" s="18"/>
      <c r="I17" s="18"/>
      <c r="J17" s="18"/>
      <c r="K17" s="18"/>
    </row>
    <row r="18" spans="1:11" x14ac:dyDescent="0.35">
      <c r="A18" s="23"/>
      <c r="B18" s="18"/>
      <c r="C18" s="24"/>
      <c r="D18" s="18"/>
      <c r="E18" s="18"/>
      <c r="F18" s="18"/>
      <c r="G18" s="18"/>
      <c r="H18" s="18"/>
      <c r="I18" s="18"/>
      <c r="J18" s="18"/>
      <c r="K18" s="18"/>
    </row>
    <row r="19" spans="1:11" x14ac:dyDescent="0.35">
      <c r="A19" s="23"/>
      <c r="B19" s="18"/>
      <c r="C19" s="24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A20" s="23"/>
      <c r="B20" s="18"/>
      <c r="C20" s="24"/>
      <c r="D20" s="18"/>
      <c r="E20" s="18"/>
      <c r="F20" s="18"/>
      <c r="G20" s="18"/>
      <c r="H20" s="18"/>
      <c r="I20" s="18"/>
      <c r="J20" s="18"/>
      <c r="K20" s="18"/>
    </row>
    <row r="21" spans="1:11" x14ac:dyDescent="0.35">
      <c r="A21" s="23"/>
      <c r="B21" s="18"/>
      <c r="C21" s="24"/>
      <c r="D21" s="18"/>
      <c r="E21" s="18"/>
      <c r="F21" s="18"/>
      <c r="G21" s="18"/>
      <c r="H21" s="18"/>
      <c r="I21" s="18"/>
      <c r="J21" s="18"/>
      <c r="K21" s="18"/>
    </row>
    <row r="22" spans="1:11" x14ac:dyDescent="0.35">
      <c r="A22" s="23"/>
      <c r="B22" s="18"/>
      <c r="C22" s="24"/>
      <c r="D22" s="18"/>
      <c r="E22" s="18"/>
      <c r="F22" s="18"/>
      <c r="G22" s="18"/>
      <c r="H22" s="18"/>
      <c r="I22" s="18"/>
      <c r="J22" s="18"/>
      <c r="K22" s="18"/>
    </row>
    <row r="23" spans="1:11" x14ac:dyDescent="0.35">
      <c r="A23" s="23"/>
      <c r="B23" s="18"/>
      <c r="C23" s="24"/>
      <c r="D23" s="18"/>
      <c r="E23" s="18"/>
      <c r="F23" s="18"/>
      <c r="G23" s="18"/>
      <c r="H23" s="18"/>
      <c r="I23" s="18"/>
      <c r="J23" s="18"/>
      <c r="K23" s="18"/>
    </row>
    <row r="24" spans="1:11" x14ac:dyDescent="0.35">
      <c r="A24" s="23"/>
      <c r="B24" s="18"/>
      <c r="C24" s="24"/>
      <c r="D24" s="18"/>
      <c r="E24" s="18"/>
      <c r="F24" s="18"/>
      <c r="G24" s="18"/>
      <c r="H24" s="18"/>
      <c r="I24" s="18"/>
      <c r="J24" s="18"/>
      <c r="K24" s="18"/>
    </row>
    <row r="25" spans="1:11" x14ac:dyDescent="0.35">
      <c r="A25" s="23"/>
      <c r="B25" s="18"/>
      <c r="C25" s="24"/>
      <c r="D25" s="18"/>
      <c r="E25" s="18"/>
      <c r="F25" s="18"/>
      <c r="G25" s="18"/>
      <c r="H25" s="18"/>
      <c r="I25" s="18"/>
      <c r="J25" s="18"/>
      <c r="K25" s="18"/>
    </row>
    <row r="26" spans="1:11" x14ac:dyDescent="0.35">
      <c r="A26" s="23"/>
      <c r="B26" s="18"/>
      <c r="C26" s="24"/>
      <c r="D26" s="18"/>
      <c r="E26" s="18"/>
      <c r="F26" s="18"/>
      <c r="G26" s="18"/>
      <c r="H26" s="18"/>
      <c r="I26" s="18"/>
      <c r="J26" s="18"/>
      <c r="K26" s="18"/>
    </row>
    <row r="27" spans="1:11" ht="35.15" customHeight="1" x14ac:dyDescent="1.35">
      <c r="A27" s="15" t="s">
        <v>12</v>
      </c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23.5" x14ac:dyDescent="0.55000000000000004">
      <c r="A28" s="29" t="s">
        <v>61</v>
      </c>
      <c r="B28" s="14"/>
      <c r="C28" s="33" t="s">
        <v>17</v>
      </c>
      <c r="D28" s="16"/>
      <c r="E28" s="16"/>
      <c r="F28" s="17"/>
    </row>
    <row r="29" spans="1:11" x14ac:dyDescent="0.35">
      <c r="C29" s="4"/>
    </row>
    <row r="30" spans="1:11" ht="18.5" x14ac:dyDescent="0.45">
      <c r="A30" s="9" t="s">
        <v>5</v>
      </c>
      <c r="B30" t="s">
        <v>13</v>
      </c>
      <c r="C30" s="6">
        <v>36616</v>
      </c>
      <c r="F30" s="10" t="s">
        <v>15</v>
      </c>
      <c r="G30" s="10"/>
      <c r="H30" s="10"/>
      <c r="I30" s="10"/>
      <c r="J30" s="11"/>
    </row>
    <row r="31" spans="1:11" x14ac:dyDescent="0.35">
      <c r="A31" t="s">
        <v>30</v>
      </c>
      <c r="B31" s="2">
        <f>trin31/37*ans</f>
        <v>34038.506230500003</v>
      </c>
      <c r="C31" s="4"/>
      <c r="F31" s="11" t="s">
        <v>14</v>
      </c>
      <c r="G31" s="11"/>
      <c r="H31" s="11"/>
      <c r="I31" s="12">
        <f xml:space="preserve"> J31*re/37*ans/12</f>
        <v>1377.8149999999998</v>
      </c>
      <c r="J31" s="13">
        <v>10000</v>
      </c>
    </row>
    <row r="32" spans="1:11" ht="15" customHeight="1" x14ac:dyDescent="0.35">
      <c r="A32" t="s">
        <v>2</v>
      </c>
      <c r="B32" s="2">
        <f t="shared" ref="B32:B36" si="0" xml:space="preserve"> C32*re/37*ans/12</f>
        <v>413.34449999999998</v>
      </c>
      <c r="C32" s="4">
        <v>3000</v>
      </c>
      <c r="F32" s="11" t="s">
        <v>40</v>
      </c>
      <c r="G32" s="11"/>
      <c r="H32" s="11"/>
      <c r="I32" s="12">
        <f xml:space="preserve"> J32*re</f>
        <v>1818.7157999999999</v>
      </c>
      <c r="J32" s="13">
        <v>1100</v>
      </c>
    </row>
    <row r="33" spans="1:10" x14ac:dyDescent="0.35">
      <c r="A33" t="s">
        <v>0</v>
      </c>
      <c r="B33" s="2">
        <f t="shared" si="0"/>
        <v>1791.1595</v>
      </c>
      <c r="C33" s="4">
        <v>13000</v>
      </c>
      <c r="F33" s="11" t="s">
        <v>39</v>
      </c>
      <c r="G33" s="11"/>
      <c r="H33" s="11"/>
      <c r="I33" s="12">
        <f xml:space="preserve"> J33*re</f>
        <v>4794.7961999999998</v>
      </c>
      <c r="J33" s="13">
        <v>2900</v>
      </c>
    </row>
    <row r="34" spans="1:10" x14ac:dyDescent="0.35">
      <c r="A34" t="s">
        <v>54</v>
      </c>
      <c r="B34" s="2">
        <f t="shared" si="0"/>
        <v>661.35119999999995</v>
      </c>
      <c r="C34" s="4">
        <v>4800</v>
      </c>
      <c r="D34" t="s">
        <v>60</v>
      </c>
      <c r="F34" s="11"/>
      <c r="G34" s="11"/>
      <c r="H34" s="11"/>
      <c r="I34" s="12"/>
      <c r="J34" s="13"/>
    </row>
    <row r="35" spans="1:10" x14ac:dyDescent="0.35">
      <c r="A35" t="s">
        <v>1</v>
      </c>
      <c r="B35" s="2">
        <f t="shared" si="0"/>
        <v>1556.9309499999999</v>
      </c>
      <c r="C35" s="4">
        <v>11300</v>
      </c>
      <c r="F35" s="11" t="s">
        <v>16</v>
      </c>
      <c r="G35" s="11"/>
      <c r="H35" s="11"/>
      <c r="I35" s="12">
        <f xml:space="preserve"> J35*re</f>
        <v>42.72328752</v>
      </c>
      <c r="J35" s="13">
        <v>25.84</v>
      </c>
    </row>
    <row r="36" spans="1:10" x14ac:dyDescent="0.35">
      <c r="A36" t="s">
        <v>38</v>
      </c>
      <c r="B36" s="2">
        <f t="shared" si="0"/>
        <v>716.46379999999999</v>
      </c>
      <c r="C36" s="4">
        <v>5200</v>
      </c>
      <c r="F36" s="11" t="s">
        <v>37</v>
      </c>
      <c r="G36" s="11"/>
      <c r="H36" s="11"/>
      <c r="I36" s="12">
        <f xml:space="preserve"> J36*re/37*ans/12</f>
        <v>688.90749999999991</v>
      </c>
      <c r="J36" s="13">
        <v>5000</v>
      </c>
    </row>
    <row r="37" spans="1:10" x14ac:dyDescent="0.35">
      <c r="A37" t="s">
        <v>51</v>
      </c>
      <c r="B37" s="2">
        <f xml:space="preserve"> C37*re/37*ans/12</f>
        <v>151.55965</v>
      </c>
      <c r="C37" s="4">
        <v>1100</v>
      </c>
      <c r="D37" s="2">
        <f>SUM(B31:B37)</f>
        <v>39329.315830500003</v>
      </c>
      <c r="F37" s="11" t="s">
        <v>41</v>
      </c>
      <c r="G37" s="11"/>
      <c r="H37" s="11"/>
      <c r="I37" s="12">
        <f xml:space="preserve"> J37*re/37*ans/12</f>
        <v>1377.8149999999998</v>
      </c>
      <c r="J37" s="13">
        <v>10000</v>
      </c>
    </row>
    <row r="38" spans="1:10" x14ac:dyDescent="0.35">
      <c r="A38" t="s">
        <v>55</v>
      </c>
      <c r="B38" s="2">
        <f xml:space="preserve"> D37*1.64%</f>
        <v>645.00077962019998</v>
      </c>
      <c r="D38" s="2">
        <f>SUM(B31:B38)</f>
        <v>39974.3166101202</v>
      </c>
      <c r="F38" s="11" t="s">
        <v>53</v>
      </c>
      <c r="G38" s="11"/>
      <c r="H38" s="11"/>
      <c r="I38" s="12">
        <f xml:space="preserve"> J38*re/37*ans/12</f>
        <v>413.34449999999998</v>
      </c>
      <c r="J38" s="13">
        <v>3000</v>
      </c>
    </row>
    <row r="39" spans="1:10" ht="15" customHeight="1" x14ac:dyDescent="0.35">
      <c r="C39" s="4"/>
      <c r="F39" s="11"/>
      <c r="G39" s="11"/>
      <c r="H39" s="11"/>
      <c r="I39" s="11"/>
      <c r="J39" s="11"/>
    </row>
    <row r="40" spans="1:10" ht="18.5" x14ac:dyDescent="0.45">
      <c r="A40" s="9" t="s">
        <v>3</v>
      </c>
      <c r="C40" s="4"/>
      <c r="F40" s="31" t="s">
        <v>26</v>
      </c>
      <c r="G40" s="11"/>
      <c r="H40" s="11"/>
      <c r="I40" s="11"/>
      <c r="J40" s="11"/>
    </row>
    <row r="41" spans="1:10" x14ac:dyDescent="0.35">
      <c r="A41" t="s">
        <v>30</v>
      </c>
      <c r="B41" s="2">
        <f>trin31/37*ans</f>
        <v>34038.506230500003</v>
      </c>
      <c r="C41" s="4"/>
      <c r="F41" s="11" t="s">
        <v>25</v>
      </c>
      <c r="G41" s="11"/>
      <c r="H41" s="11"/>
      <c r="I41" s="12">
        <f xml:space="preserve"> J41*re/37*ans/12</f>
        <v>2562.7359000000001</v>
      </c>
      <c r="J41" s="13">
        <v>18600</v>
      </c>
    </row>
    <row r="42" spans="1:10" x14ac:dyDescent="0.35">
      <c r="A42" t="s">
        <v>2</v>
      </c>
      <c r="B42" s="2">
        <f t="shared" ref="B42:B46" si="1" xml:space="preserve"> C42*re/37*ans/12</f>
        <v>413.34449999999998</v>
      </c>
      <c r="C42" s="4">
        <v>3000</v>
      </c>
      <c r="F42" s="11" t="s">
        <v>42</v>
      </c>
      <c r="G42" s="11"/>
      <c r="H42" s="11"/>
      <c r="I42" s="12">
        <f xml:space="preserve"> J42*re</f>
        <v>31.281911760000003</v>
      </c>
      <c r="J42" s="13">
        <v>18.920000000000002</v>
      </c>
    </row>
    <row r="43" spans="1:10" ht="15.5" x14ac:dyDescent="0.35">
      <c r="A43" t="s">
        <v>0</v>
      </c>
      <c r="B43" s="2">
        <f t="shared" si="1"/>
        <v>1791.1595</v>
      </c>
      <c r="C43" s="4">
        <v>13000</v>
      </c>
      <c r="F43" s="11" t="s">
        <v>52</v>
      </c>
      <c r="G43" s="10"/>
      <c r="H43" s="10"/>
      <c r="I43" s="12">
        <f xml:space="preserve"> J43*re/37*ans/12</f>
        <v>895.57974999999999</v>
      </c>
      <c r="J43" s="13">
        <v>6500</v>
      </c>
    </row>
    <row r="44" spans="1:10" ht="15.5" x14ac:dyDescent="0.35">
      <c r="A44" t="s">
        <v>54</v>
      </c>
      <c r="B44" s="2">
        <f t="shared" si="1"/>
        <v>661.35119999999995</v>
      </c>
      <c r="C44" s="4">
        <v>4800</v>
      </c>
      <c r="D44" t="s">
        <v>60</v>
      </c>
      <c r="F44" s="11"/>
      <c r="G44" s="10"/>
      <c r="H44" s="10"/>
      <c r="I44" s="12"/>
      <c r="J44" s="13"/>
    </row>
    <row r="45" spans="1:10" x14ac:dyDescent="0.35">
      <c r="A45" t="s">
        <v>1</v>
      </c>
      <c r="B45" s="2">
        <f t="shared" si="1"/>
        <v>1556.9309499999999</v>
      </c>
      <c r="C45" s="4">
        <v>11300</v>
      </c>
      <c r="F45" s="31" t="s">
        <v>57</v>
      </c>
      <c r="G45" s="31"/>
      <c r="H45" s="11"/>
      <c r="I45" s="11"/>
      <c r="J45" s="11"/>
    </row>
    <row r="46" spans="1:10" x14ac:dyDescent="0.35">
      <c r="A46" t="s">
        <v>38</v>
      </c>
      <c r="B46" s="2">
        <f t="shared" si="1"/>
        <v>716.46379999999999</v>
      </c>
      <c r="C46" s="4">
        <v>5200</v>
      </c>
      <c r="F46" s="11" t="s">
        <v>58</v>
      </c>
      <c r="G46" s="11"/>
      <c r="H46" s="11"/>
      <c r="I46" s="12">
        <f xml:space="preserve"> J46*re/37*ans/12</f>
        <v>3582.319</v>
      </c>
      <c r="J46" s="13">
        <v>26000</v>
      </c>
    </row>
    <row r="47" spans="1:10" x14ac:dyDescent="0.35">
      <c r="A47" t="s">
        <v>31</v>
      </c>
      <c r="B47" s="2">
        <f xml:space="preserve"> (trin35-trin31)/37*ans</f>
        <v>1981.6396681199985</v>
      </c>
      <c r="C47" s="4"/>
      <c r="F47" s="11" t="s">
        <v>59</v>
      </c>
      <c r="G47" s="11"/>
      <c r="H47" s="11"/>
      <c r="I47" s="12">
        <f xml:space="preserve"> J47*re/37*ans/12</f>
        <v>826.68899999999996</v>
      </c>
      <c r="J47" s="13">
        <v>6000</v>
      </c>
    </row>
    <row r="48" spans="1:10" x14ac:dyDescent="0.35">
      <c r="A48" t="s">
        <v>51</v>
      </c>
      <c r="B48" s="2">
        <f xml:space="preserve"> C48*re/37*ans/12</f>
        <v>151.55965</v>
      </c>
      <c r="C48" s="4">
        <v>1100</v>
      </c>
      <c r="D48" s="2">
        <f>SUM(B41:B48)</f>
        <v>41310.955498620002</v>
      </c>
      <c r="F48" s="11"/>
      <c r="G48" s="11"/>
      <c r="H48" s="11"/>
      <c r="I48" s="11"/>
      <c r="J48" s="11"/>
    </row>
    <row r="49" spans="1:11" x14ac:dyDescent="0.35">
      <c r="A49" t="s">
        <v>55</v>
      </c>
      <c r="B49" s="2">
        <f xml:space="preserve"> D48*1.64%</f>
        <v>677.49967017736799</v>
      </c>
      <c r="D49" s="2">
        <f>SUM(B41:B49)</f>
        <v>41988.455168797373</v>
      </c>
      <c r="F49" s="11" t="s">
        <v>56</v>
      </c>
      <c r="G49" s="11"/>
      <c r="H49" s="11"/>
      <c r="I49" s="12"/>
      <c r="J49" s="13"/>
    </row>
    <row r="50" spans="1:11" x14ac:dyDescent="0.35">
      <c r="B50" s="2"/>
      <c r="D50" s="2"/>
      <c r="F50" s="42"/>
    </row>
    <row r="51" spans="1:11" x14ac:dyDescent="0.35">
      <c r="B51" s="2"/>
      <c r="D51" s="2"/>
      <c r="I51" s="2"/>
    </row>
    <row r="52" spans="1:11" x14ac:dyDescent="0.35">
      <c r="B52" s="2"/>
      <c r="D52" s="2"/>
    </row>
    <row r="53" spans="1:11" x14ac:dyDescent="0.35">
      <c r="B53" s="2"/>
      <c r="D53" s="2"/>
    </row>
    <row r="54" spans="1:11" x14ac:dyDescent="0.35">
      <c r="B54" s="2"/>
      <c r="D54" s="2"/>
    </row>
    <row r="55" spans="1:11" x14ac:dyDescent="0.35">
      <c r="B55" s="2"/>
      <c r="D55" s="2"/>
    </row>
    <row r="56" spans="1:11" ht="34.5" customHeight="1" x14ac:dyDescent="1.35">
      <c r="A56" s="15" t="s">
        <v>12</v>
      </c>
      <c r="B56" s="7"/>
      <c r="C56" s="7"/>
      <c r="D56" s="7"/>
      <c r="E56" s="7"/>
      <c r="F56" s="7"/>
      <c r="G56" s="8"/>
      <c r="H56" s="8"/>
      <c r="I56" s="8"/>
      <c r="J56" s="8"/>
      <c r="K56" s="8"/>
    </row>
    <row r="57" spans="1:11" ht="15" customHeight="1" x14ac:dyDescent="0.55000000000000004">
      <c r="A57" s="29" t="s">
        <v>61</v>
      </c>
      <c r="B57" s="14"/>
      <c r="C57" s="33" t="s">
        <v>17</v>
      </c>
      <c r="D57" s="16"/>
      <c r="E57" s="16"/>
      <c r="F57" s="17"/>
    </row>
    <row r="58" spans="1:11" ht="15" customHeight="1" x14ac:dyDescent="0.45">
      <c r="A58" s="14"/>
      <c r="B58" s="5"/>
    </row>
    <row r="59" spans="1:11" ht="18.5" x14ac:dyDescent="0.45">
      <c r="A59" s="9" t="s">
        <v>4</v>
      </c>
      <c r="C59" s="4"/>
      <c r="F59" s="10" t="s">
        <v>15</v>
      </c>
      <c r="G59" s="10"/>
      <c r="H59" s="10"/>
      <c r="I59" s="10"/>
      <c r="J59" s="11"/>
    </row>
    <row r="60" spans="1:11" x14ac:dyDescent="0.35">
      <c r="A60" t="s">
        <v>30</v>
      </c>
      <c r="B60" s="2">
        <f>trin31/37*ans</f>
        <v>34038.506230500003</v>
      </c>
      <c r="C60" s="4"/>
      <c r="F60" s="11" t="s">
        <v>14</v>
      </c>
      <c r="G60" s="11"/>
      <c r="H60" s="11"/>
      <c r="I60" s="12">
        <f xml:space="preserve"> J60*re/37*ans/12</f>
        <v>1377.8149999999998</v>
      </c>
      <c r="J60" s="13">
        <v>10000</v>
      </c>
    </row>
    <row r="61" spans="1:11" x14ac:dyDescent="0.35">
      <c r="A61" t="s">
        <v>0</v>
      </c>
      <c r="B61" s="2">
        <f xml:space="preserve"> C61*re/37*ans/12</f>
        <v>1791.1595</v>
      </c>
      <c r="C61" s="4">
        <v>13000</v>
      </c>
      <c r="F61" s="11" t="s">
        <v>40</v>
      </c>
      <c r="G61" s="11"/>
      <c r="H61" s="11"/>
      <c r="I61" s="12">
        <f xml:space="preserve"> J61*re</f>
        <v>1818.7157999999999</v>
      </c>
      <c r="J61" s="13">
        <v>1100</v>
      </c>
    </row>
    <row r="62" spans="1:11" x14ac:dyDescent="0.35">
      <c r="A62" t="s">
        <v>54</v>
      </c>
      <c r="B62" s="2">
        <f t="shared" ref="B62" si="2" xml:space="preserve"> C62*re/37*ans/12</f>
        <v>661.35119999999995</v>
      </c>
      <c r="C62" s="4">
        <v>4800</v>
      </c>
      <c r="D62" t="s">
        <v>60</v>
      </c>
      <c r="F62" s="11" t="s">
        <v>39</v>
      </c>
      <c r="G62" s="11"/>
      <c r="H62" s="11"/>
      <c r="I62" s="12">
        <f xml:space="preserve"> J62*re</f>
        <v>4794.7961999999998</v>
      </c>
      <c r="J62" s="13">
        <v>2900</v>
      </c>
    </row>
    <row r="63" spans="1:11" x14ac:dyDescent="0.35">
      <c r="A63" t="s">
        <v>1</v>
      </c>
      <c r="B63" s="2">
        <f t="shared" ref="B63:B64" si="3" xml:space="preserve"> C63*re/37*ans/12</f>
        <v>1556.9309499999999</v>
      </c>
      <c r="C63" s="4">
        <v>11300</v>
      </c>
      <c r="F63" s="11"/>
      <c r="G63" s="11"/>
      <c r="H63" s="11"/>
      <c r="I63" s="12"/>
      <c r="J63" s="13"/>
    </row>
    <row r="64" spans="1:11" x14ac:dyDescent="0.35">
      <c r="A64" t="s">
        <v>38</v>
      </c>
      <c r="B64" s="2">
        <f t="shared" si="3"/>
        <v>716.46379999999999</v>
      </c>
      <c r="C64" s="4">
        <v>5200</v>
      </c>
      <c r="F64" s="11" t="s">
        <v>16</v>
      </c>
      <c r="G64" s="11"/>
      <c r="H64" s="11"/>
      <c r="I64" s="12">
        <f xml:space="preserve"> J64*re</f>
        <v>42.72328752</v>
      </c>
      <c r="J64" s="13">
        <v>25.84</v>
      </c>
    </row>
    <row r="65" spans="1:10" x14ac:dyDescent="0.35">
      <c r="A65" t="s">
        <v>32</v>
      </c>
      <c r="B65" s="2">
        <f xml:space="preserve"> (trin40-trin31)/37*ans</f>
        <v>4695.2463106200012</v>
      </c>
      <c r="C65" s="4"/>
      <c r="F65" s="11" t="s">
        <v>37</v>
      </c>
      <c r="G65" s="11"/>
      <c r="H65" s="11"/>
      <c r="I65" s="12">
        <f xml:space="preserve"> J65*re/37*ans/12</f>
        <v>688.90749999999991</v>
      </c>
      <c r="J65" s="13">
        <v>5000</v>
      </c>
    </row>
    <row r="66" spans="1:10" x14ac:dyDescent="0.35">
      <c r="A66" t="s">
        <v>51</v>
      </c>
      <c r="B66" s="2">
        <f xml:space="preserve"> C66*re/37*ans/12</f>
        <v>151.55965</v>
      </c>
      <c r="C66" s="4">
        <v>1100</v>
      </c>
      <c r="D66" s="2">
        <f>SUM(B59:B66)</f>
        <v>43611.217641120005</v>
      </c>
      <c r="F66" s="11" t="s">
        <v>41</v>
      </c>
      <c r="G66" s="11"/>
      <c r="H66" s="11"/>
      <c r="I66" s="12">
        <f xml:space="preserve"> J66*re/37*ans/12</f>
        <v>1377.8149999999998</v>
      </c>
      <c r="J66" s="13">
        <v>10000</v>
      </c>
    </row>
    <row r="67" spans="1:10" x14ac:dyDescent="0.35">
      <c r="A67" t="s">
        <v>55</v>
      </c>
      <c r="B67" s="2">
        <f xml:space="preserve"> D66*1.64%</f>
        <v>715.22396931436799</v>
      </c>
      <c r="D67" s="2">
        <f>SUM(B59:B67)</f>
        <v>44326.441610434376</v>
      </c>
      <c r="F67" s="11" t="s">
        <v>53</v>
      </c>
      <c r="G67" s="11"/>
      <c r="H67" s="11"/>
      <c r="I67" s="12">
        <f xml:space="preserve"> J67*re/37*ans/12</f>
        <v>413.34449999999998</v>
      </c>
      <c r="J67" s="13">
        <v>3000</v>
      </c>
    </row>
    <row r="68" spans="1:10" x14ac:dyDescent="0.35">
      <c r="B68" s="2"/>
      <c r="C68" s="4"/>
      <c r="D68" s="2"/>
      <c r="F68" s="11"/>
      <c r="G68" s="11"/>
      <c r="H68" s="11"/>
      <c r="I68" s="11"/>
      <c r="J68" s="11"/>
    </row>
    <row r="69" spans="1:10" x14ac:dyDescent="0.35">
      <c r="B69" s="2"/>
      <c r="D69" s="2"/>
      <c r="F69" s="31" t="s">
        <v>26</v>
      </c>
      <c r="G69" s="11"/>
      <c r="H69" s="11"/>
      <c r="I69" s="11"/>
      <c r="J69" s="11"/>
    </row>
    <row r="70" spans="1:10" ht="15" customHeight="1" x14ac:dyDescent="0.35">
      <c r="B70" s="2"/>
      <c r="C70" s="4"/>
      <c r="F70" s="11" t="s">
        <v>25</v>
      </c>
      <c r="G70" s="11"/>
      <c r="H70" s="11"/>
      <c r="I70" s="12">
        <f xml:space="preserve"> J70*re/37*ans/12</f>
        <v>2562.7359000000001</v>
      </c>
      <c r="J70" s="13">
        <v>18600</v>
      </c>
    </row>
    <row r="71" spans="1:10" ht="18.5" x14ac:dyDescent="0.45">
      <c r="A71" s="9" t="s">
        <v>10</v>
      </c>
      <c r="C71" s="4"/>
      <c r="F71" s="11" t="s">
        <v>42</v>
      </c>
      <c r="G71" s="11"/>
      <c r="H71" s="11"/>
      <c r="I71" s="12">
        <f xml:space="preserve"> J71*re</f>
        <v>31.281911760000003</v>
      </c>
      <c r="J71" s="13">
        <v>18.920000000000002</v>
      </c>
    </row>
    <row r="72" spans="1:10" ht="15.5" x14ac:dyDescent="0.35">
      <c r="A72" t="s">
        <v>30</v>
      </c>
      <c r="B72" s="2">
        <f>trin31/37*ans</f>
        <v>34038.506230500003</v>
      </c>
      <c r="C72" s="4"/>
      <c r="F72" s="11" t="s">
        <v>52</v>
      </c>
      <c r="G72" s="10"/>
      <c r="H72" s="10"/>
      <c r="I72" s="12">
        <f xml:space="preserve"> J72*re/37*ans/12</f>
        <v>895.57974999999999</v>
      </c>
      <c r="J72" s="13">
        <v>6500</v>
      </c>
    </row>
    <row r="73" spans="1:10" ht="15.5" x14ac:dyDescent="0.35">
      <c r="A73" t="s">
        <v>0</v>
      </c>
      <c r="B73" s="2">
        <f xml:space="preserve"> C73*re/37*ans/12</f>
        <v>1791.1595</v>
      </c>
      <c r="C73" s="4">
        <v>13000</v>
      </c>
      <c r="F73" s="11"/>
      <c r="G73" s="10"/>
      <c r="H73" s="10"/>
      <c r="I73" s="12"/>
      <c r="J73" s="13"/>
    </row>
    <row r="74" spans="1:10" x14ac:dyDescent="0.35">
      <c r="A74" t="s">
        <v>1</v>
      </c>
      <c r="B74" s="2">
        <f t="shared" ref="B74:B76" si="4" xml:space="preserve"> C74*re/37*ans/12</f>
        <v>1556.9309499999999</v>
      </c>
      <c r="C74" s="4">
        <v>11300</v>
      </c>
      <c r="F74" s="31" t="s">
        <v>57</v>
      </c>
      <c r="G74" s="31"/>
      <c r="H74" s="11"/>
      <c r="I74" s="11"/>
      <c r="J74" s="11"/>
    </row>
    <row r="75" spans="1:10" x14ac:dyDescent="0.35">
      <c r="A75" t="s">
        <v>54</v>
      </c>
      <c r="B75" s="2">
        <f t="shared" si="4"/>
        <v>661.35119999999995</v>
      </c>
      <c r="C75" s="4">
        <v>4800</v>
      </c>
      <c r="D75" t="s">
        <v>60</v>
      </c>
      <c r="F75" s="11" t="s">
        <v>58</v>
      </c>
      <c r="G75" s="11"/>
      <c r="H75" s="11"/>
      <c r="I75" s="12">
        <f xml:space="preserve"> J75*re/37*ans/12</f>
        <v>3582.319</v>
      </c>
      <c r="J75" s="13">
        <v>26000</v>
      </c>
    </row>
    <row r="76" spans="1:10" x14ac:dyDescent="0.35">
      <c r="A76" t="s">
        <v>38</v>
      </c>
      <c r="B76" s="2">
        <f t="shared" si="4"/>
        <v>716.46379999999999</v>
      </c>
      <c r="C76" s="4">
        <v>5200</v>
      </c>
      <c r="F76" s="11" t="s">
        <v>59</v>
      </c>
      <c r="G76" s="11"/>
      <c r="H76" s="11"/>
      <c r="I76" s="12">
        <f xml:space="preserve"> J76*re/37*ans/12</f>
        <v>826.68899999999996</v>
      </c>
      <c r="J76" s="13">
        <v>6000</v>
      </c>
    </row>
    <row r="77" spans="1:10" x14ac:dyDescent="0.35">
      <c r="A77" t="s">
        <v>32</v>
      </c>
      <c r="B77" s="2">
        <f xml:space="preserve"> (trin40-trin31)/37*ans</f>
        <v>4695.2463106200012</v>
      </c>
      <c r="C77" s="4"/>
      <c r="F77" s="11"/>
      <c r="G77" s="11"/>
      <c r="H77" s="11"/>
      <c r="I77" s="11"/>
      <c r="J77" s="11"/>
    </row>
    <row r="78" spans="1:10" x14ac:dyDescent="0.35">
      <c r="A78" t="s">
        <v>11</v>
      </c>
      <c r="B78" s="2">
        <f xml:space="preserve"> C78*re/37*ans/12</f>
        <v>1377.8149999999998</v>
      </c>
      <c r="C78" s="41">
        <v>10000</v>
      </c>
      <c r="F78" s="11" t="s">
        <v>56</v>
      </c>
      <c r="G78" s="11"/>
      <c r="H78" s="11"/>
      <c r="I78" s="12"/>
      <c r="J78" s="13"/>
    </row>
    <row r="79" spans="1:10" x14ac:dyDescent="0.35">
      <c r="A79" t="s">
        <v>51</v>
      </c>
      <c r="B79" s="2">
        <f xml:space="preserve"> C79*re/37*ans/12</f>
        <v>151.55965</v>
      </c>
      <c r="C79" s="4">
        <v>1100</v>
      </c>
      <c r="D79" s="2">
        <f>SUM(B72:B79)</f>
        <v>44989.032641120008</v>
      </c>
      <c r="I79" s="2"/>
    </row>
    <row r="80" spans="1:10" x14ac:dyDescent="0.35">
      <c r="A80" t="s">
        <v>55</v>
      </c>
      <c r="B80" s="2">
        <f xml:space="preserve"> D79*1.64%</f>
        <v>737.82013531436803</v>
      </c>
      <c r="D80" s="2">
        <f>SUM(B72:B80)</f>
        <v>45726.852776434374</v>
      </c>
      <c r="I80" s="2"/>
    </row>
    <row r="81" spans="1:11" x14ac:dyDescent="0.35">
      <c r="B81" s="2"/>
      <c r="D81" s="2"/>
    </row>
    <row r="82" spans="1:11" x14ac:dyDescent="0.35">
      <c r="B82" s="2"/>
      <c r="D82" s="2"/>
    </row>
    <row r="83" spans="1:11" x14ac:dyDescent="0.35">
      <c r="B83" s="2"/>
      <c r="D83" s="2"/>
    </row>
    <row r="85" spans="1:11" ht="35.15" customHeight="1" x14ac:dyDescent="1.35">
      <c r="A85" s="15" t="s">
        <v>12</v>
      </c>
      <c r="B85" s="7"/>
      <c r="C85" s="7"/>
      <c r="D85" s="7"/>
      <c r="E85" s="7"/>
      <c r="F85" s="7"/>
      <c r="G85" s="8"/>
      <c r="H85" s="8"/>
      <c r="I85" s="8"/>
      <c r="J85" s="8"/>
      <c r="K85" s="8"/>
    </row>
    <row r="86" spans="1:11" ht="23.5" x14ac:dyDescent="0.55000000000000004">
      <c r="A86" s="29" t="s">
        <v>61</v>
      </c>
      <c r="B86" s="14"/>
      <c r="C86" s="33" t="s">
        <v>19</v>
      </c>
      <c r="D86" s="16"/>
      <c r="E86" s="16"/>
      <c r="F86" s="17"/>
    </row>
    <row r="87" spans="1:11" ht="10" customHeight="1" x14ac:dyDescent="0.45">
      <c r="A87" s="14"/>
      <c r="B87" s="5"/>
    </row>
    <row r="88" spans="1:11" ht="18.5" x14ac:dyDescent="0.45">
      <c r="A88" s="9" t="s">
        <v>18</v>
      </c>
      <c r="C88" s="4"/>
      <c r="F88" s="10" t="s">
        <v>15</v>
      </c>
      <c r="G88" s="10"/>
      <c r="H88" s="10"/>
      <c r="I88" s="10"/>
      <c r="J88" s="11"/>
    </row>
    <row r="89" spans="1:11" x14ac:dyDescent="0.35">
      <c r="A89" t="s">
        <v>33</v>
      </c>
      <c r="B89" s="2">
        <f>trin43/37*ans</f>
        <v>40762.662286259998</v>
      </c>
      <c r="C89" s="4"/>
      <c r="F89" s="11" t="s">
        <v>14</v>
      </c>
      <c r="G89" s="11"/>
      <c r="H89" s="11"/>
      <c r="I89" s="12">
        <f xml:space="preserve"> J89*re/37*ans/12</f>
        <v>1377.8149999999998</v>
      </c>
      <c r="J89" s="13">
        <v>10000</v>
      </c>
    </row>
    <row r="90" spans="1:11" x14ac:dyDescent="0.35">
      <c r="A90" t="s">
        <v>0</v>
      </c>
      <c r="B90" s="2">
        <f t="shared" ref="B90:B96" si="5" xml:space="preserve"> C90*re/37*ans/12</f>
        <v>757.79824999999994</v>
      </c>
      <c r="C90" s="4">
        <v>5500</v>
      </c>
      <c r="F90" s="11" t="s">
        <v>40</v>
      </c>
      <c r="G90" s="11"/>
      <c r="H90" s="11"/>
      <c r="I90" s="12">
        <f xml:space="preserve"> J90*re</f>
        <v>1818.7157999999999</v>
      </c>
      <c r="J90" s="13">
        <v>1100</v>
      </c>
    </row>
    <row r="91" spans="1:11" x14ac:dyDescent="0.35">
      <c r="A91" t="s">
        <v>54</v>
      </c>
      <c r="B91" s="2">
        <f t="shared" si="5"/>
        <v>661.35119999999995</v>
      </c>
      <c r="C91" s="4">
        <v>4800</v>
      </c>
      <c r="D91" t="s">
        <v>60</v>
      </c>
      <c r="F91" s="11" t="s">
        <v>39</v>
      </c>
      <c r="G91" s="11"/>
      <c r="H91" s="11"/>
      <c r="I91" s="12">
        <f xml:space="preserve"> J91*re</f>
        <v>4794.7961999999998</v>
      </c>
      <c r="J91" s="13">
        <v>2900</v>
      </c>
    </row>
    <row r="92" spans="1:11" x14ac:dyDescent="0.35">
      <c r="A92" t="s">
        <v>1</v>
      </c>
      <c r="B92" s="2">
        <f t="shared" si="5"/>
        <v>1556.9309499999999</v>
      </c>
      <c r="C92" s="4">
        <v>11300</v>
      </c>
      <c r="F92" s="11"/>
      <c r="G92" s="11"/>
      <c r="H92" s="11"/>
      <c r="I92" s="12"/>
      <c r="J92" s="13"/>
    </row>
    <row r="93" spans="1:11" x14ac:dyDescent="0.35">
      <c r="A93" t="s">
        <v>38</v>
      </c>
      <c r="B93" s="2">
        <f t="shared" si="5"/>
        <v>716.46379999999999</v>
      </c>
      <c r="C93" s="4">
        <v>5200</v>
      </c>
      <c r="F93" s="11" t="s">
        <v>16</v>
      </c>
      <c r="G93" s="11"/>
      <c r="H93" s="11"/>
      <c r="I93" s="12">
        <f xml:space="preserve"> J93*re</f>
        <v>42.72328752</v>
      </c>
      <c r="J93" s="13">
        <v>25.84</v>
      </c>
    </row>
    <row r="94" spans="1:11" x14ac:dyDescent="0.35">
      <c r="A94" t="s">
        <v>51</v>
      </c>
      <c r="B94" s="2">
        <f xml:space="preserve"> C94*re/37*ans/12</f>
        <v>151.55965</v>
      </c>
      <c r="C94" s="4">
        <v>1100</v>
      </c>
      <c r="F94" s="11" t="s">
        <v>37</v>
      </c>
      <c r="G94" s="11"/>
      <c r="H94" s="11"/>
      <c r="I94" s="12">
        <f xml:space="preserve"> J94*re/37*ans/12</f>
        <v>688.90749999999991</v>
      </c>
      <c r="J94" s="13">
        <v>5000</v>
      </c>
    </row>
    <row r="95" spans="1:11" x14ac:dyDescent="0.35">
      <c r="A95" t="s">
        <v>21</v>
      </c>
      <c r="B95" s="2">
        <f t="shared" si="5"/>
        <v>1791.1595</v>
      </c>
      <c r="C95" s="4">
        <v>13000</v>
      </c>
      <c r="F95" s="11" t="s">
        <v>41</v>
      </c>
      <c r="G95" s="11"/>
      <c r="H95" s="11"/>
      <c r="I95" s="12">
        <f xml:space="preserve"> J95*re/37*ans/12</f>
        <v>1377.8149999999998</v>
      </c>
      <c r="J95" s="13">
        <v>10000</v>
      </c>
    </row>
    <row r="96" spans="1:11" x14ac:dyDescent="0.35">
      <c r="A96" t="s">
        <v>20</v>
      </c>
      <c r="B96" s="2">
        <f t="shared" si="5"/>
        <v>1308.92425</v>
      </c>
      <c r="C96" s="4">
        <v>9500</v>
      </c>
      <c r="D96" s="2">
        <f>SUM(B88:B96)</f>
        <v>47706.849886259995</v>
      </c>
      <c r="F96" s="11" t="s">
        <v>53</v>
      </c>
      <c r="G96" s="11"/>
      <c r="H96" s="11"/>
      <c r="I96" s="12">
        <f xml:space="preserve"> J96*re/37*ans/12</f>
        <v>413.34449999999998</v>
      </c>
      <c r="J96" s="13">
        <v>3000</v>
      </c>
    </row>
    <row r="97" spans="1:10" x14ac:dyDescent="0.35">
      <c r="A97" t="s">
        <v>55</v>
      </c>
      <c r="B97" s="2">
        <f xml:space="preserve"> D96*1.64%</f>
        <v>782.39233813466387</v>
      </c>
      <c r="D97" s="2">
        <f>SUM(B89:B97)</f>
        <v>48489.242224394657</v>
      </c>
      <c r="F97" s="11"/>
      <c r="G97" s="11"/>
      <c r="H97" s="11"/>
      <c r="I97" s="11"/>
      <c r="J97" s="11"/>
    </row>
    <row r="98" spans="1:10" x14ac:dyDescent="0.35">
      <c r="B98" s="2"/>
      <c r="C98" s="4"/>
      <c r="F98" s="31" t="s">
        <v>26</v>
      </c>
      <c r="G98" s="11"/>
      <c r="H98" s="11"/>
      <c r="I98" s="11"/>
      <c r="J98" s="11"/>
    </row>
    <row r="99" spans="1:10" ht="18.5" x14ac:dyDescent="0.45">
      <c r="A99" s="9" t="s">
        <v>22</v>
      </c>
      <c r="C99" s="4"/>
      <c r="F99" s="11" t="s">
        <v>25</v>
      </c>
      <c r="G99" s="11"/>
      <c r="H99" s="11"/>
      <c r="I99" s="12">
        <f xml:space="preserve"> J99*re/37*ans/12</f>
        <v>2562.7359000000001</v>
      </c>
      <c r="J99" s="13">
        <v>18600</v>
      </c>
    </row>
    <row r="100" spans="1:10" x14ac:dyDescent="0.35">
      <c r="A100" t="s">
        <v>33</v>
      </c>
      <c r="B100" s="2">
        <f>trin43/37*ans</f>
        <v>40762.662286259998</v>
      </c>
      <c r="C100" s="4"/>
      <c r="F100" s="11" t="s">
        <v>42</v>
      </c>
      <c r="G100" s="11"/>
      <c r="H100" s="11"/>
      <c r="I100" s="12">
        <f xml:space="preserve"> J100*re</f>
        <v>31.281911760000003</v>
      </c>
      <c r="J100" s="13">
        <v>18.920000000000002</v>
      </c>
    </row>
    <row r="101" spans="1:10" ht="15.5" x14ac:dyDescent="0.35">
      <c r="A101" t="s">
        <v>0</v>
      </c>
      <c r="B101" s="2">
        <f t="shared" ref="B101:B106" si="6" xml:space="preserve"> C101*re/37*ans/12</f>
        <v>757.79824999999994</v>
      </c>
      <c r="C101" s="4">
        <v>5500</v>
      </c>
      <c r="F101" s="11" t="s">
        <v>52</v>
      </c>
      <c r="G101" s="10"/>
      <c r="H101" s="10"/>
      <c r="I101" s="12">
        <f xml:space="preserve"> J101*re/37*ans/12</f>
        <v>895.57974999999999</v>
      </c>
      <c r="J101" s="13">
        <v>6500</v>
      </c>
    </row>
    <row r="102" spans="1:10" ht="15.5" x14ac:dyDescent="0.35">
      <c r="A102" t="s">
        <v>54</v>
      </c>
      <c r="B102" s="2">
        <f t="shared" si="6"/>
        <v>661.35119999999995</v>
      </c>
      <c r="C102" s="4">
        <v>4800</v>
      </c>
      <c r="D102" t="s">
        <v>60</v>
      </c>
      <c r="F102" s="11"/>
      <c r="G102" s="10"/>
      <c r="H102" s="10"/>
      <c r="I102" s="12"/>
      <c r="J102" s="13"/>
    </row>
    <row r="103" spans="1:10" x14ac:dyDescent="0.35">
      <c r="A103" t="s">
        <v>1</v>
      </c>
      <c r="B103" s="2">
        <f t="shared" si="6"/>
        <v>1556.9309499999999</v>
      </c>
      <c r="C103" s="4">
        <v>11300</v>
      </c>
      <c r="F103" s="31" t="s">
        <v>57</v>
      </c>
      <c r="G103" s="31"/>
      <c r="H103" s="11"/>
      <c r="I103" s="11"/>
      <c r="J103" s="11"/>
    </row>
    <row r="104" spans="1:10" x14ac:dyDescent="0.35">
      <c r="A104" t="s">
        <v>38</v>
      </c>
      <c r="B104" s="2">
        <f t="shared" si="6"/>
        <v>275.56299999999999</v>
      </c>
      <c r="C104" s="4">
        <v>2000</v>
      </c>
      <c r="F104" s="11" t="s">
        <v>58</v>
      </c>
      <c r="G104" s="11"/>
      <c r="H104" s="11"/>
      <c r="I104" s="12">
        <f xml:space="preserve"> J104*re/37*ans/12</f>
        <v>3582.319</v>
      </c>
      <c r="J104" s="13">
        <v>26000</v>
      </c>
    </row>
    <row r="105" spans="1:10" x14ac:dyDescent="0.35">
      <c r="A105" t="s">
        <v>51</v>
      </c>
      <c r="B105" s="2">
        <f xml:space="preserve"> C105*re/37*ans/12</f>
        <v>151.55965</v>
      </c>
      <c r="C105" s="4">
        <v>1100</v>
      </c>
      <c r="F105" s="11" t="s">
        <v>59</v>
      </c>
      <c r="G105" s="11"/>
      <c r="H105" s="11"/>
      <c r="I105" s="12">
        <f xml:space="preserve"> J105*re/37*ans/12</f>
        <v>826.68899999999996</v>
      </c>
      <c r="J105" s="13">
        <v>6000</v>
      </c>
    </row>
    <row r="106" spans="1:10" x14ac:dyDescent="0.35">
      <c r="A106" t="s">
        <v>21</v>
      </c>
      <c r="B106" s="2">
        <f t="shared" si="6"/>
        <v>1791.1595</v>
      </c>
      <c r="C106" s="4">
        <v>13000</v>
      </c>
      <c r="F106" s="11"/>
      <c r="G106" s="11"/>
      <c r="H106" s="11"/>
      <c r="I106" s="11"/>
      <c r="J106" s="11"/>
    </row>
    <row r="107" spans="1:10" x14ac:dyDescent="0.35">
      <c r="A107" t="s">
        <v>34</v>
      </c>
      <c r="B107" s="2">
        <f xml:space="preserve"> (trin45-trin43)/37*ans</f>
        <v>1846.4098814999961</v>
      </c>
      <c r="C107" s="4"/>
      <c r="F107" s="11" t="s">
        <v>56</v>
      </c>
      <c r="G107" s="11"/>
      <c r="H107" s="11"/>
      <c r="I107" s="12"/>
      <c r="J107" s="13"/>
    </row>
    <row r="108" spans="1:10" x14ac:dyDescent="0.35">
      <c r="A108" t="s">
        <v>23</v>
      </c>
      <c r="B108" s="2">
        <f xml:space="preserve"> C108*re/37*ans/12</f>
        <v>223.20603000000003</v>
      </c>
      <c r="C108" s="4">
        <v>1620</v>
      </c>
      <c r="D108" s="2">
        <f>SUM(B100:B108)</f>
        <v>48026.640747760001</v>
      </c>
    </row>
    <row r="109" spans="1:10" x14ac:dyDescent="0.35">
      <c r="A109" t="s">
        <v>55</v>
      </c>
      <c r="B109" s="2">
        <f xml:space="preserve"> D108*1.64%</f>
        <v>787.63690826326388</v>
      </c>
      <c r="D109" s="2">
        <f>SUM(B100:B109)</f>
        <v>48814.277656023267</v>
      </c>
    </row>
    <row r="110" spans="1:10" x14ac:dyDescent="0.35">
      <c r="B110" s="2"/>
      <c r="C110" s="4"/>
      <c r="D110" s="2"/>
    </row>
    <row r="111" spans="1:10" ht="18.5" x14ac:dyDescent="0.45">
      <c r="A111" s="9" t="s">
        <v>27</v>
      </c>
      <c r="B111" t="s">
        <v>36</v>
      </c>
      <c r="C111" s="6">
        <v>36616</v>
      </c>
      <c r="G111" t="s">
        <v>36</v>
      </c>
      <c r="H111" s="6">
        <v>36616</v>
      </c>
    </row>
    <row r="112" spans="1:10" x14ac:dyDescent="0.35">
      <c r="A112" t="s">
        <v>28</v>
      </c>
      <c r="B112" s="2">
        <f xml:space="preserve"> C112*re</f>
        <v>321.53241966000002</v>
      </c>
      <c r="C112" s="4">
        <v>194.47</v>
      </c>
      <c r="E112" t="s">
        <v>29</v>
      </c>
      <c r="G112" s="2">
        <f xml:space="preserve"> H112*re</f>
        <v>258.81979211999999</v>
      </c>
      <c r="H112" s="4">
        <v>156.54</v>
      </c>
    </row>
    <row r="113" spans="1:11" x14ac:dyDescent="0.35">
      <c r="B113" s="2"/>
      <c r="C113" s="4"/>
      <c r="G113" s="2"/>
      <c r="H113" s="4"/>
    </row>
    <row r="114" spans="1:11" x14ac:dyDescent="0.35">
      <c r="B114" s="2"/>
      <c r="C114" s="4"/>
      <c r="G114" s="2"/>
      <c r="H114" s="4"/>
    </row>
    <row r="115" spans="1:11" x14ac:dyDescent="0.35">
      <c r="B115" s="2"/>
      <c r="C115" s="4"/>
      <c r="G115" s="2"/>
      <c r="H115" s="4"/>
    </row>
    <row r="116" spans="1:11" x14ac:dyDescent="0.35">
      <c r="B116" s="2"/>
      <c r="C116" s="4"/>
      <c r="G116" s="2"/>
      <c r="H116" s="4"/>
    </row>
    <row r="117" spans="1:11" ht="61.5" x14ac:dyDescent="1.35">
      <c r="A117" s="15" t="s">
        <v>12</v>
      </c>
      <c r="B117" s="7"/>
      <c r="C117" s="7"/>
      <c r="D117" s="7"/>
      <c r="E117" s="7"/>
      <c r="F117" s="7"/>
      <c r="G117" s="8"/>
      <c r="H117" s="8"/>
      <c r="I117" s="8"/>
      <c r="J117" s="8"/>
      <c r="K117" s="8"/>
    </row>
    <row r="118" spans="1:11" ht="23.5" x14ac:dyDescent="0.55000000000000004">
      <c r="A118" s="29" t="s">
        <v>61</v>
      </c>
      <c r="B118" s="14"/>
      <c r="C118" s="16" t="s">
        <v>43</v>
      </c>
      <c r="D118" s="16"/>
      <c r="E118" s="16"/>
      <c r="F118" s="17"/>
    </row>
    <row r="119" spans="1:11" x14ac:dyDescent="0.35">
      <c r="C119" s="4"/>
    </row>
    <row r="120" spans="1:11" ht="18.5" x14ac:dyDescent="0.45">
      <c r="A120" s="9" t="s">
        <v>5</v>
      </c>
      <c r="B120" t="s">
        <v>13</v>
      </c>
      <c r="C120" s="6">
        <v>36616</v>
      </c>
      <c r="F120" s="10" t="s">
        <v>15</v>
      </c>
      <c r="G120" s="10"/>
      <c r="H120" s="10"/>
      <c r="I120" s="10"/>
      <c r="J120" s="11"/>
    </row>
    <row r="121" spans="1:11" x14ac:dyDescent="0.35">
      <c r="A121" t="s">
        <v>44</v>
      </c>
      <c r="B121" s="2">
        <f>trin28/37*ans</f>
        <v>32633.56480878</v>
      </c>
      <c r="C121" s="4"/>
      <c r="F121" s="11" t="s">
        <v>14</v>
      </c>
      <c r="G121" s="11"/>
      <c r="H121" s="11"/>
      <c r="I121" s="12">
        <f xml:space="preserve"> J121*re/37*ans/12</f>
        <v>1377.8149999999998</v>
      </c>
      <c r="J121" s="13">
        <v>10000</v>
      </c>
    </row>
    <row r="122" spans="1:11" x14ac:dyDescent="0.35">
      <c r="A122" t="s">
        <v>2</v>
      </c>
      <c r="B122" s="2">
        <f t="shared" ref="B122:B126" si="7" xml:space="preserve"> C122*re/37*ans/12</f>
        <v>551.12599999999998</v>
      </c>
      <c r="C122" s="4">
        <v>4000</v>
      </c>
      <c r="F122" s="11" t="s">
        <v>40</v>
      </c>
      <c r="G122" s="11"/>
      <c r="H122" s="11"/>
      <c r="I122" s="12">
        <f xml:space="preserve"> J122*re</f>
        <v>1818.7157999999999</v>
      </c>
      <c r="J122" s="13">
        <v>1100</v>
      </c>
    </row>
    <row r="123" spans="1:11" x14ac:dyDescent="0.35">
      <c r="A123" t="s">
        <v>0</v>
      </c>
      <c r="B123" s="2">
        <f t="shared" si="7"/>
        <v>2121.8350999999998</v>
      </c>
      <c r="C123" s="4">
        <v>15400</v>
      </c>
      <c r="F123" s="11" t="s">
        <v>39</v>
      </c>
      <c r="G123" s="11"/>
      <c r="H123" s="11"/>
      <c r="I123" s="12">
        <f xml:space="preserve"> J123*re</f>
        <v>4794.7961999999998</v>
      </c>
      <c r="J123" s="13">
        <v>2900</v>
      </c>
    </row>
    <row r="124" spans="1:11" x14ac:dyDescent="0.35">
      <c r="A124" t="s">
        <v>54</v>
      </c>
      <c r="B124" s="2">
        <f t="shared" si="7"/>
        <v>661.35119999999995</v>
      </c>
      <c r="C124" s="4">
        <v>4800</v>
      </c>
      <c r="D124" t="s">
        <v>60</v>
      </c>
      <c r="F124" s="11"/>
      <c r="G124" s="11"/>
      <c r="H124" s="11"/>
      <c r="I124" s="12"/>
      <c r="J124" s="13"/>
    </row>
    <row r="125" spans="1:11" x14ac:dyDescent="0.35">
      <c r="A125" t="s">
        <v>1</v>
      </c>
      <c r="B125" s="2">
        <f t="shared" si="7"/>
        <v>1556.9309499999999</v>
      </c>
      <c r="C125" s="4">
        <v>11300</v>
      </c>
      <c r="F125" s="11" t="s">
        <v>16</v>
      </c>
      <c r="G125" s="11"/>
      <c r="H125" s="11"/>
      <c r="I125" s="12">
        <f xml:space="preserve"> J125*re</f>
        <v>42.72328752</v>
      </c>
      <c r="J125" s="13">
        <v>25.84</v>
      </c>
    </row>
    <row r="126" spans="1:11" x14ac:dyDescent="0.35">
      <c r="A126" t="s">
        <v>38</v>
      </c>
      <c r="B126" s="2">
        <f t="shared" si="7"/>
        <v>716.46379999999999</v>
      </c>
      <c r="C126" s="4">
        <v>5200</v>
      </c>
      <c r="F126" s="11" t="s">
        <v>37</v>
      </c>
      <c r="G126" s="11"/>
      <c r="H126" s="11"/>
      <c r="I126" s="12">
        <f xml:space="preserve"> J126*re/37*ans/12</f>
        <v>688.90749999999991</v>
      </c>
      <c r="J126" s="13">
        <v>5000</v>
      </c>
    </row>
    <row r="127" spans="1:11" x14ac:dyDescent="0.35">
      <c r="A127" t="s">
        <v>51</v>
      </c>
      <c r="B127" s="2">
        <f xml:space="preserve"> C127*re/37*ans/12</f>
        <v>151.55965</v>
      </c>
      <c r="C127" s="4">
        <v>1100</v>
      </c>
      <c r="D127" s="2">
        <f>SUM(B121:B127)</f>
        <v>38392.831508779993</v>
      </c>
      <c r="F127" s="11" t="s">
        <v>41</v>
      </c>
      <c r="G127" s="11"/>
      <c r="H127" s="11"/>
      <c r="I127" s="12">
        <f xml:space="preserve"> J127*re/37*ans/12</f>
        <v>1377.8149999999998</v>
      </c>
      <c r="J127" s="13">
        <v>10000</v>
      </c>
    </row>
    <row r="128" spans="1:11" x14ac:dyDescent="0.35">
      <c r="A128" t="s">
        <v>55</v>
      </c>
      <c r="B128" s="2">
        <f xml:space="preserve"> D127*1.64%</f>
        <v>629.64243674399177</v>
      </c>
      <c r="D128" s="2">
        <f>SUM(B121:B128)</f>
        <v>39022.473945523983</v>
      </c>
      <c r="F128" s="11" t="s">
        <v>53</v>
      </c>
      <c r="G128" s="11"/>
      <c r="H128" s="11"/>
      <c r="I128" s="12">
        <f xml:space="preserve"> J128*re/37*ans/12</f>
        <v>413.34449999999998</v>
      </c>
      <c r="J128" s="13">
        <v>3000</v>
      </c>
    </row>
    <row r="129" spans="1:10" x14ac:dyDescent="0.35">
      <c r="B129" s="2"/>
      <c r="D129" s="2"/>
      <c r="F129" s="11"/>
      <c r="G129" s="11"/>
      <c r="H129" s="11"/>
      <c r="I129" s="11"/>
      <c r="J129" s="11"/>
    </row>
    <row r="130" spans="1:10" x14ac:dyDescent="0.35">
      <c r="C130" s="4"/>
      <c r="F130" s="31" t="s">
        <v>26</v>
      </c>
      <c r="G130" s="11"/>
      <c r="H130" s="11"/>
      <c r="I130" s="11"/>
      <c r="J130" s="11"/>
    </row>
    <row r="131" spans="1:10" ht="18.5" x14ac:dyDescent="0.45">
      <c r="A131" s="9" t="s">
        <v>3</v>
      </c>
      <c r="C131" s="4"/>
      <c r="F131" s="11" t="s">
        <v>25</v>
      </c>
      <c r="G131" s="11"/>
      <c r="H131" s="11"/>
      <c r="I131" s="12">
        <f xml:space="preserve"> J131*re/37*ans/12</f>
        <v>2562.7359000000001</v>
      </c>
      <c r="J131" s="13">
        <v>18600</v>
      </c>
    </row>
    <row r="132" spans="1:10" x14ac:dyDescent="0.35">
      <c r="A132" t="s">
        <v>44</v>
      </c>
      <c r="B132" s="2">
        <f>trin28/37*ans</f>
        <v>32633.56480878</v>
      </c>
      <c r="C132" s="4"/>
      <c r="F132" s="11" t="s">
        <v>42</v>
      </c>
      <c r="G132" s="11"/>
      <c r="H132" s="11"/>
      <c r="I132" s="12">
        <f xml:space="preserve"> J132*re</f>
        <v>31.281911760000003</v>
      </c>
      <c r="J132" s="13">
        <v>18.920000000000002</v>
      </c>
    </row>
    <row r="133" spans="1:10" ht="15.5" x14ac:dyDescent="0.35">
      <c r="A133" t="s">
        <v>2</v>
      </c>
      <c r="B133" s="2">
        <f t="shared" ref="B133:B134" si="8" xml:space="preserve"> C133*re/37*ans/12</f>
        <v>551.12599999999998</v>
      </c>
      <c r="C133" s="4">
        <v>4000</v>
      </c>
      <c r="F133" s="11" t="s">
        <v>52</v>
      </c>
      <c r="G133" s="10"/>
      <c r="H133" s="10"/>
      <c r="I133" s="12">
        <f xml:space="preserve"> J133*re/37*ans/12</f>
        <v>895.57974999999999</v>
      </c>
      <c r="J133" s="13">
        <v>6500</v>
      </c>
    </row>
    <row r="134" spans="1:10" ht="15.5" x14ac:dyDescent="0.35">
      <c r="A134" t="s">
        <v>54</v>
      </c>
      <c r="B134" s="2">
        <f t="shared" si="8"/>
        <v>661.35119999999995</v>
      </c>
      <c r="C134" s="4">
        <v>4800</v>
      </c>
      <c r="D134" t="s">
        <v>60</v>
      </c>
      <c r="F134" s="11"/>
      <c r="G134" s="10"/>
      <c r="H134" s="10"/>
      <c r="I134" s="12"/>
      <c r="J134" s="13"/>
    </row>
    <row r="135" spans="1:10" x14ac:dyDescent="0.35">
      <c r="A135" t="s">
        <v>0</v>
      </c>
      <c r="B135" s="2">
        <f t="shared" ref="B135:B137" si="9" xml:space="preserve"> C135*re/37*ans/12</f>
        <v>2121.8350999999998</v>
      </c>
      <c r="C135" s="4">
        <v>15400</v>
      </c>
      <c r="F135" s="31" t="s">
        <v>57</v>
      </c>
      <c r="G135" s="31"/>
      <c r="H135" s="11"/>
      <c r="I135" s="11"/>
      <c r="J135" s="11"/>
    </row>
    <row r="136" spans="1:10" x14ac:dyDescent="0.35">
      <c r="A136" t="s">
        <v>1</v>
      </c>
      <c r="B136" s="2">
        <f t="shared" si="9"/>
        <v>1556.9309499999999</v>
      </c>
      <c r="C136" s="4">
        <v>11300</v>
      </c>
      <c r="F136" s="11" t="s">
        <v>58</v>
      </c>
      <c r="G136" s="11"/>
      <c r="H136" s="11"/>
      <c r="I136" s="12">
        <f xml:space="preserve"> J136*re/37*ans/12</f>
        <v>3582.319</v>
      </c>
      <c r="J136" s="13">
        <v>26000</v>
      </c>
    </row>
    <row r="137" spans="1:10" x14ac:dyDescent="0.35">
      <c r="A137" t="s">
        <v>38</v>
      </c>
      <c r="B137" s="2">
        <f t="shared" si="9"/>
        <v>716.46379999999999</v>
      </c>
      <c r="C137" s="4">
        <v>5200</v>
      </c>
      <c r="F137" s="11" t="s">
        <v>59</v>
      </c>
      <c r="G137" s="11"/>
      <c r="H137" s="11"/>
      <c r="I137" s="12">
        <f xml:space="preserve"> J137*re/37*ans/12</f>
        <v>826.68899999999996</v>
      </c>
      <c r="J137" s="13">
        <v>6000</v>
      </c>
    </row>
    <row r="138" spans="1:10" x14ac:dyDescent="0.35">
      <c r="A138" t="s">
        <v>45</v>
      </c>
      <c r="B138" s="2">
        <f xml:space="preserve"> (trin31-trin28)/37*ans</f>
        <v>1404.9414217200065</v>
      </c>
      <c r="C138" s="4"/>
      <c r="F138" s="11"/>
      <c r="G138" s="11"/>
      <c r="H138" s="11"/>
      <c r="I138" s="11"/>
      <c r="J138" s="11"/>
    </row>
    <row r="139" spans="1:10" x14ac:dyDescent="0.35">
      <c r="A139" t="s">
        <v>51</v>
      </c>
      <c r="B139" s="2">
        <f xml:space="preserve"> C139*re/37*ans/12</f>
        <v>151.55965</v>
      </c>
      <c r="C139" s="4">
        <v>1100</v>
      </c>
      <c r="D139" s="2">
        <f>SUM(B132:B139)</f>
        <v>39797.772930500003</v>
      </c>
      <c r="F139" s="11" t="s">
        <v>56</v>
      </c>
      <c r="G139" s="11"/>
      <c r="H139" s="11"/>
      <c r="I139" s="12"/>
      <c r="J139" s="13"/>
    </row>
    <row r="140" spans="1:10" x14ac:dyDescent="0.35">
      <c r="A140" t="s">
        <v>55</v>
      </c>
      <c r="B140" s="2">
        <f xml:space="preserve"> D139*1.64%</f>
        <v>652.68347606019995</v>
      </c>
      <c r="D140" s="2">
        <f>SUM(B132:B140)</f>
        <v>40450.456406560203</v>
      </c>
    </row>
    <row r="141" spans="1:10" x14ac:dyDescent="0.35">
      <c r="B141" s="2"/>
      <c r="C141" s="4"/>
      <c r="D141" s="2"/>
    </row>
    <row r="142" spans="1:10" x14ac:dyDescent="0.35">
      <c r="B142" s="2"/>
      <c r="D142" s="2"/>
    </row>
    <row r="143" spans="1:10" x14ac:dyDescent="0.35">
      <c r="B143" s="2"/>
      <c r="D143" s="2"/>
    </row>
    <row r="144" spans="1:10" x14ac:dyDescent="0.35">
      <c r="B144" s="2"/>
      <c r="C144" s="4"/>
    </row>
    <row r="145" spans="1:11" ht="61.5" x14ac:dyDescent="1.35">
      <c r="A145" s="15" t="s">
        <v>12</v>
      </c>
      <c r="B145" s="7"/>
      <c r="C145" s="7"/>
      <c r="D145" s="7"/>
      <c r="E145" s="7"/>
      <c r="F145" s="7"/>
      <c r="G145" s="8"/>
      <c r="H145" s="8"/>
      <c r="I145" s="8"/>
      <c r="J145" s="8"/>
      <c r="K145" s="8"/>
    </row>
    <row r="146" spans="1:11" ht="23.5" x14ac:dyDescent="0.55000000000000004">
      <c r="A146" s="29" t="s">
        <v>61</v>
      </c>
      <c r="B146" s="14"/>
      <c r="C146" s="16" t="s">
        <v>43</v>
      </c>
      <c r="D146" s="16"/>
      <c r="E146" s="16"/>
      <c r="F146" s="17"/>
    </row>
    <row r="147" spans="1:11" ht="18.5" x14ac:dyDescent="0.45">
      <c r="A147" s="14"/>
      <c r="B147" s="5"/>
    </row>
    <row r="148" spans="1:11" ht="18.5" x14ac:dyDescent="0.45">
      <c r="A148" s="9" t="s">
        <v>4</v>
      </c>
      <c r="C148" s="4"/>
      <c r="F148" s="10" t="s">
        <v>15</v>
      </c>
      <c r="G148" s="10"/>
      <c r="H148" s="10"/>
      <c r="I148" s="10"/>
      <c r="J148" s="11"/>
    </row>
    <row r="149" spans="1:11" x14ac:dyDescent="0.35">
      <c r="A149" t="s">
        <v>44</v>
      </c>
      <c r="B149" s="2">
        <f>trin28/37*ans</f>
        <v>32633.56480878</v>
      </c>
      <c r="C149" s="4"/>
      <c r="F149" s="11" t="s">
        <v>14</v>
      </c>
      <c r="G149" s="11"/>
      <c r="H149" s="11"/>
      <c r="I149" s="12">
        <f xml:space="preserve"> J149*re/37*ans/12</f>
        <v>1377.8149999999998</v>
      </c>
      <c r="J149" s="13">
        <v>10000</v>
      </c>
    </row>
    <row r="150" spans="1:11" x14ac:dyDescent="0.35">
      <c r="A150" t="s">
        <v>2</v>
      </c>
      <c r="B150" s="2">
        <f xml:space="preserve"> C150*re/37*ans/12</f>
        <v>275.56299999999999</v>
      </c>
      <c r="C150" s="4">
        <v>2000</v>
      </c>
      <c r="F150" s="11" t="s">
        <v>40</v>
      </c>
      <c r="G150" s="11"/>
      <c r="H150" s="11"/>
      <c r="I150" s="12">
        <f xml:space="preserve"> J150*re</f>
        <v>1818.7157999999999</v>
      </c>
      <c r="J150" s="13">
        <v>1100</v>
      </c>
    </row>
    <row r="151" spans="1:11" x14ac:dyDescent="0.35">
      <c r="A151" t="s">
        <v>54</v>
      </c>
      <c r="B151" s="2">
        <f t="shared" ref="B151" si="10" xml:space="preserve"> C151*re/37*ans/12</f>
        <v>661.35119999999995</v>
      </c>
      <c r="C151" s="4">
        <v>4800</v>
      </c>
      <c r="D151" t="s">
        <v>60</v>
      </c>
      <c r="F151" s="11" t="s">
        <v>39</v>
      </c>
      <c r="G151" s="11"/>
      <c r="H151" s="11"/>
      <c r="I151" s="12">
        <f xml:space="preserve"> J151*re</f>
        <v>4794.7961999999998</v>
      </c>
      <c r="J151" s="13">
        <v>2900</v>
      </c>
    </row>
    <row r="152" spans="1:11" x14ac:dyDescent="0.35">
      <c r="A152" t="s">
        <v>0</v>
      </c>
      <c r="B152" s="2">
        <f xml:space="preserve"> C152*re/37*ans/12</f>
        <v>2121.8350999999998</v>
      </c>
      <c r="C152" s="4">
        <v>15400</v>
      </c>
      <c r="F152" s="11"/>
      <c r="G152" s="11"/>
      <c r="H152" s="11"/>
      <c r="I152" s="12"/>
      <c r="J152" s="13"/>
    </row>
    <row r="153" spans="1:11" x14ac:dyDescent="0.35">
      <c r="A153" t="s">
        <v>1</v>
      </c>
      <c r="B153" s="2">
        <f t="shared" ref="B153:B154" si="11" xml:space="preserve"> C153*re/37*ans/12</f>
        <v>1556.9309499999999</v>
      </c>
      <c r="C153" s="4">
        <v>11300</v>
      </c>
      <c r="F153" s="11" t="s">
        <v>16</v>
      </c>
      <c r="G153" s="11"/>
      <c r="H153" s="11"/>
      <c r="I153" s="12">
        <f xml:space="preserve"> J153*re</f>
        <v>42.72328752</v>
      </c>
      <c r="J153" s="13">
        <v>25.84</v>
      </c>
    </row>
    <row r="154" spans="1:11" x14ac:dyDescent="0.35">
      <c r="A154" t="s">
        <v>38</v>
      </c>
      <c r="B154" s="2">
        <f t="shared" si="11"/>
        <v>716.46379999999999</v>
      </c>
      <c r="C154" s="4">
        <v>5200</v>
      </c>
      <c r="F154" s="11" t="s">
        <v>37</v>
      </c>
      <c r="G154" s="11"/>
      <c r="H154" s="11"/>
      <c r="I154" s="12">
        <f xml:space="preserve"> J154*re/37*ans/12</f>
        <v>688.90749999999991</v>
      </c>
      <c r="J154" s="13">
        <v>5000</v>
      </c>
    </row>
    <row r="155" spans="1:11" x14ac:dyDescent="0.35">
      <c r="A155" t="s">
        <v>46</v>
      </c>
      <c r="B155" s="2">
        <f xml:space="preserve"> (trin33-trin28)/37*ans</f>
        <v>2379.6904216200019</v>
      </c>
      <c r="C155" s="4"/>
      <c r="F155" s="11" t="s">
        <v>41</v>
      </c>
      <c r="G155" s="11"/>
      <c r="H155" s="11"/>
      <c r="I155" s="12">
        <f xml:space="preserve"> J155*re/37*ans/12</f>
        <v>1377.8149999999998</v>
      </c>
      <c r="J155" s="13">
        <v>10000</v>
      </c>
    </row>
    <row r="156" spans="1:11" x14ac:dyDescent="0.35">
      <c r="A156" t="s">
        <v>51</v>
      </c>
      <c r="B156" s="2">
        <f xml:space="preserve"> C156*re/37*ans/12</f>
        <v>151.55965</v>
      </c>
      <c r="C156" s="4">
        <v>1100</v>
      </c>
      <c r="D156" s="2">
        <f>SUM(B148:B156)</f>
        <v>40496.958930400004</v>
      </c>
      <c r="F156" s="11" t="s">
        <v>53</v>
      </c>
      <c r="G156" s="11"/>
      <c r="H156" s="11"/>
      <c r="I156" s="12">
        <f xml:space="preserve"> J156*re/37*ans/12</f>
        <v>413.34449999999998</v>
      </c>
      <c r="J156" s="13">
        <v>3000</v>
      </c>
    </row>
    <row r="157" spans="1:11" x14ac:dyDescent="0.35">
      <c r="A157" t="s">
        <v>55</v>
      </c>
      <c r="B157" s="2">
        <f xml:space="preserve"> D156*1.64%</f>
        <v>664.15012645855995</v>
      </c>
      <c r="D157" s="2">
        <f>SUM(B148:B157)</f>
        <v>41161.109056858564</v>
      </c>
      <c r="F157" s="11"/>
      <c r="G157" s="11"/>
      <c r="H157" s="11"/>
      <c r="I157" s="11"/>
      <c r="J157" s="11"/>
    </row>
    <row r="158" spans="1:11" x14ac:dyDescent="0.35">
      <c r="B158" s="2"/>
      <c r="C158" s="4"/>
      <c r="D158" s="2"/>
      <c r="F158" s="31" t="s">
        <v>26</v>
      </c>
      <c r="G158" s="11"/>
      <c r="H158" s="11"/>
      <c r="I158" s="11"/>
      <c r="J158" s="11"/>
    </row>
    <row r="159" spans="1:11" x14ac:dyDescent="0.35">
      <c r="B159" s="2"/>
      <c r="D159" s="2"/>
      <c r="F159" s="11" t="s">
        <v>25</v>
      </c>
      <c r="G159" s="11"/>
      <c r="H159" s="11"/>
      <c r="I159" s="12">
        <f xml:space="preserve"> J159*re/37*ans/12</f>
        <v>2562.7359000000001</v>
      </c>
      <c r="J159" s="13">
        <v>18600</v>
      </c>
    </row>
    <row r="160" spans="1:11" x14ac:dyDescent="0.35">
      <c r="B160" s="2"/>
      <c r="C160" s="4"/>
      <c r="F160" s="11" t="s">
        <v>42</v>
      </c>
      <c r="G160" s="11"/>
      <c r="H160" s="11"/>
      <c r="I160" s="12">
        <f xml:space="preserve"> J160*re</f>
        <v>31.281911760000003</v>
      </c>
      <c r="J160" s="13">
        <v>18.920000000000002</v>
      </c>
    </row>
    <row r="161" spans="1:11" ht="18.5" x14ac:dyDescent="0.45">
      <c r="A161" s="9" t="s">
        <v>10</v>
      </c>
      <c r="C161" s="4"/>
      <c r="F161" s="11" t="s">
        <v>52</v>
      </c>
      <c r="G161" s="10"/>
      <c r="H161" s="10"/>
      <c r="I161" s="12">
        <f xml:space="preserve"> J161*re/37*ans/12</f>
        <v>895.57974999999999</v>
      </c>
      <c r="J161" s="13">
        <v>6500</v>
      </c>
    </row>
    <row r="162" spans="1:11" ht="15.5" x14ac:dyDescent="0.35">
      <c r="A162" t="s">
        <v>44</v>
      </c>
      <c r="B162" s="2">
        <f>trin28/37*ans</f>
        <v>32633.56480878</v>
      </c>
      <c r="C162" s="4"/>
      <c r="F162" s="11"/>
      <c r="G162" s="10"/>
      <c r="H162" s="10"/>
      <c r="I162" s="12"/>
      <c r="J162" s="13"/>
    </row>
    <row r="163" spans="1:11" x14ac:dyDescent="0.35">
      <c r="A163" t="s">
        <v>2</v>
      </c>
      <c r="B163" s="2">
        <f xml:space="preserve"> C163*re/37*ans/12</f>
        <v>275.56299999999999</v>
      </c>
      <c r="C163" s="4">
        <v>2000</v>
      </c>
      <c r="F163" s="31" t="s">
        <v>57</v>
      </c>
      <c r="G163" s="31"/>
      <c r="H163" s="11"/>
      <c r="I163" s="11"/>
      <c r="J163" s="11"/>
    </row>
    <row r="164" spans="1:11" x14ac:dyDescent="0.35">
      <c r="A164" t="s">
        <v>54</v>
      </c>
      <c r="B164" s="2">
        <f t="shared" ref="B164" si="12" xml:space="preserve"> C164*re/37*ans/12</f>
        <v>661.35119999999995</v>
      </c>
      <c r="C164" s="4">
        <v>4800</v>
      </c>
      <c r="D164" t="s">
        <v>60</v>
      </c>
      <c r="F164" s="11" t="s">
        <v>58</v>
      </c>
      <c r="G164" s="11"/>
      <c r="H164" s="11"/>
      <c r="I164" s="12">
        <f xml:space="preserve"> J164*re/37*ans/12</f>
        <v>3582.319</v>
      </c>
      <c r="J164" s="13">
        <v>26000</v>
      </c>
    </row>
    <row r="165" spans="1:11" x14ac:dyDescent="0.35">
      <c r="A165" t="s">
        <v>0</v>
      </c>
      <c r="B165" s="2">
        <f xml:space="preserve"> C165*re/37*ans/12</f>
        <v>2121.8350999999998</v>
      </c>
      <c r="C165" s="4">
        <v>15400</v>
      </c>
      <c r="F165" s="11" t="s">
        <v>59</v>
      </c>
      <c r="G165" s="11"/>
      <c r="H165" s="11"/>
      <c r="I165" s="12">
        <f xml:space="preserve"> J165*re/37*ans/12</f>
        <v>826.68899999999996</v>
      </c>
      <c r="J165" s="13">
        <v>6000</v>
      </c>
    </row>
    <row r="166" spans="1:11" x14ac:dyDescent="0.35">
      <c r="A166" t="s">
        <v>1</v>
      </c>
      <c r="B166" s="2">
        <f t="shared" ref="B166:B167" si="13" xml:space="preserve"> C166*re/37*ans/12</f>
        <v>1556.9309499999999</v>
      </c>
      <c r="C166" s="4">
        <v>11300</v>
      </c>
      <c r="F166" s="11"/>
      <c r="G166" s="11"/>
      <c r="H166" s="11"/>
      <c r="I166" s="11"/>
      <c r="J166" s="11"/>
    </row>
    <row r="167" spans="1:11" x14ac:dyDescent="0.35">
      <c r="A167" t="s">
        <v>38</v>
      </c>
      <c r="B167" s="2">
        <f t="shared" si="13"/>
        <v>716.46379999999999</v>
      </c>
      <c r="C167" s="4">
        <v>5200</v>
      </c>
      <c r="F167" s="11" t="s">
        <v>56</v>
      </c>
      <c r="G167" s="11"/>
      <c r="H167" s="11"/>
      <c r="I167" s="12"/>
      <c r="J167" s="13"/>
    </row>
    <row r="168" spans="1:11" x14ac:dyDescent="0.35">
      <c r="A168" t="s">
        <v>50</v>
      </c>
      <c r="B168" s="2">
        <f xml:space="preserve"> (trin37-trin28)/37*ans</f>
        <v>4425.0678116400049</v>
      </c>
      <c r="C168" s="4"/>
    </row>
    <row r="169" spans="1:11" x14ac:dyDescent="0.35">
      <c r="A169" t="s">
        <v>51</v>
      </c>
      <c r="B169" s="2">
        <f xml:space="preserve"> C169*re/37*ans/12</f>
        <v>151.55965</v>
      </c>
      <c r="C169" s="4">
        <v>1100</v>
      </c>
      <c r="D169" s="2">
        <f>SUM(B162:B169)</f>
        <v>42542.336320420007</v>
      </c>
    </row>
    <row r="170" spans="1:11" x14ac:dyDescent="0.35">
      <c r="A170" t="s">
        <v>55</v>
      </c>
      <c r="B170" s="2">
        <f xml:space="preserve"> D169*1.64%</f>
        <v>697.69431565488799</v>
      </c>
      <c r="D170" s="2">
        <f>SUM(B162:B170)</f>
        <v>43240.030636074895</v>
      </c>
    </row>
    <row r="171" spans="1:11" x14ac:dyDescent="0.35">
      <c r="B171" s="2"/>
      <c r="D171" s="2"/>
    </row>
    <row r="172" spans="1:11" x14ac:dyDescent="0.35">
      <c r="B172" s="2"/>
      <c r="D172" s="2"/>
    </row>
    <row r="173" spans="1:11" x14ac:dyDescent="0.35">
      <c r="B173" s="2"/>
      <c r="D173" s="2"/>
    </row>
    <row r="174" spans="1:11" ht="61.5" x14ac:dyDescent="1.35">
      <c r="A174" s="15" t="s">
        <v>12</v>
      </c>
      <c r="B174" s="7"/>
      <c r="C174" s="7"/>
      <c r="D174" s="7"/>
      <c r="E174" s="7"/>
      <c r="F174" s="7"/>
      <c r="G174" s="8"/>
      <c r="H174" s="8"/>
      <c r="I174" s="8"/>
      <c r="J174" s="8"/>
      <c r="K174" s="8"/>
    </row>
    <row r="175" spans="1:11" ht="23.5" x14ac:dyDescent="0.55000000000000004">
      <c r="A175" s="29" t="s">
        <v>61</v>
      </c>
      <c r="B175" s="14"/>
      <c r="C175" s="16" t="s">
        <v>47</v>
      </c>
      <c r="D175" s="16"/>
      <c r="E175" s="16"/>
      <c r="F175" s="17"/>
    </row>
    <row r="176" spans="1:11" ht="18.5" x14ac:dyDescent="0.45">
      <c r="A176" s="14"/>
      <c r="B176" s="5"/>
      <c r="C176" s="16"/>
      <c r="D176" s="16"/>
      <c r="E176" s="16"/>
      <c r="F176" s="17"/>
    </row>
    <row r="177" spans="1:10" ht="18.5" x14ac:dyDescent="0.45">
      <c r="A177" s="9" t="s">
        <v>18</v>
      </c>
      <c r="C177" s="4"/>
      <c r="F177" s="10" t="s">
        <v>15</v>
      </c>
      <c r="G177" s="10"/>
      <c r="H177" s="10"/>
      <c r="I177" s="10"/>
      <c r="J177" s="11"/>
    </row>
    <row r="178" spans="1:10" x14ac:dyDescent="0.35">
      <c r="A178" t="s">
        <v>48</v>
      </c>
      <c r="B178" s="2">
        <f>trin36/37*ans</f>
        <v>36535.487287440003</v>
      </c>
      <c r="C178" s="4"/>
      <c r="F178" s="11" t="s">
        <v>14</v>
      </c>
      <c r="G178" s="11"/>
      <c r="H178" s="11"/>
      <c r="I178" s="12">
        <f xml:space="preserve"> J178*re/37*ans/12</f>
        <v>1377.8149999999998</v>
      </c>
      <c r="J178" s="13">
        <v>10000</v>
      </c>
    </row>
    <row r="179" spans="1:10" x14ac:dyDescent="0.35">
      <c r="A179" t="s">
        <v>49</v>
      </c>
      <c r="B179" s="2">
        <f t="shared" ref="B179:B183" si="14" xml:space="preserve"> C179*re/37*ans/12</f>
        <v>633.79489999999998</v>
      </c>
      <c r="C179" s="4">
        <v>4600</v>
      </c>
      <c r="F179" s="11" t="s">
        <v>40</v>
      </c>
      <c r="G179" s="11"/>
      <c r="H179" s="11"/>
      <c r="I179" s="12">
        <f xml:space="preserve"> J179*re</f>
        <v>1818.7157999999999</v>
      </c>
      <c r="J179" s="13">
        <v>1100</v>
      </c>
    </row>
    <row r="180" spans="1:10" x14ac:dyDescent="0.35">
      <c r="A180" t="s">
        <v>54</v>
      </c>
      <c r="B180" s="2">
        <f t="shared" si="14"/>
        <v>661.35119999999995</v>
      </c>
      <c r="C180" s="4">
        <v>4800</v>
      </c>
      <c r="D180" t="s">
        <v>60</v>
      </c>
      <c r="F180" s="11" t="s">
        <v>39</v>
      </c>
      <c r="G180" s="11"/>
      <c r="H180" s="11"/>
      <c r="I180" s="12">
        <f xml:space="preserve"> J180*re</f>
        <v>4794.7961999999998</v>
      </c>
      <c r="J180" s="13">
        <v>2900</v>
      </c>
    </row>
    <row r="181" spans="1:10" x14ac:dyDescent="0.35">
      <c r="A181" t="s">
        <v>0</v>
      </c>
      <c r="B181" s="2">
        <f t="shared" si="14"/>
        <v>2121.8350999999998</v>
      </c>
      <c r="C181" s="4">
        <v>15400</v>
      </c>
      <c r="F181" s="11"/>
      <c r="G181" s="11"/>
      <c r="H181" s="11"/>
      <c r="I181" s="12"/>
      <c r="J181" s="13"/>
    </row>
    <row r="182" spans="1:10" x14ac:dyDescent="0.35">
      <c r="A182" t="s">
        <v>1</v>
      </c>
      <c r="B182" s="2">
        <f t="shared" si="14"/>
        <v>1556.9309499999999</v>
      </c>
      <c r="C182" s="4">
        <v>11300</v>
      </c>
      <c r="F182" s="11" t="s">
        <v>16</v>
      </c>
      <c r="G182" s="11"/>
      <c r="H182" s="11"/>
      <c r="I182" s="12">
        <f xml:space="preserve"> J182*re</f>
        <v>42.72328752</v>
      </c>
      <c r="J182" s="13">
        <v>25.84</v>
      </c>
    </row>
    <row r="183" spans="1:10" x14ac:dyDescent="0.35">
      <c r="A183" t="s">
        <v>38</v>
      </c>
      <c r="B183" s="2">
        <f t="shared" si="14"/>
        <v>716.46379999999999</v>
      </c>
      <c r="C183" s="4">
        <v>5200</v>
      </c>
      <c r="F183" s="11" t="s">
        <v>37</v>
      </c>
      <c r="G183" s="11"/>
      <c r="H183" s="11"/>
      <c r="I183" s="12">
        <f xml:space="preserve"> J183*re/37*ans/12</f>
        <v>688.90749999999991</v>
      </c>
      <c r="J183" s="13">
        <v>5000</v>
      </c>
    </row>
    <row r="184" spans="1:10" x14ac:dyDescent="0.35">
      <c r="A184" t="s">
        <v>51</v>
      </c>
      <c r="B184" s="2">
        <f xml:space="preserve"> C184*re/37*ans/12</f>
        <v>151.55965</v>
      </c>
      <c r="C184" s="4">
        <v>1100</v>
      </c>
      <c r="D184" s="2">
        <f>SUM(B178:B184)</f>
        <v>42377.42288744</v>
      </c>
      <c r="F184" s="11" t="s">
        <v>41</v>
      </c>
      <c r="G184" s="11"/>
      <c r="H184" s="11"/>
      <c r="I184" s="12">
        <f xml:space="preserve"> J184*re/37*ans/12</f>
        <v>1377.8149999999998</v>
      </c>
      <c r="J184" s="13">
        <v>10000</v>
      </c>
    </row>
    <row r="185" spans="1:10" x14ac:dyDescent="0.35">
      <c r="A185" t="s">
        <v>55</v>
      </c>
      <c r="B185" s="2">
        <f xml:space="preserve"> D184*1.64%</f>
        <v>694.98973535401592</v>
      </c>
      <c r="D185" s="2">
        <f>SUM(B178:B185)</f>
        <v>43072.412622794014</v>
      </c>
      <c r="F185" s="11" t="s">
        <v>53</v>
      </c>
      <c r="G185" s="11"/>
      <c r="H185" s="11"/>
      <c r="I185" s="12">
        <f xml:space="preserve"> J185*re/37*ans/12</f>
        <v>413.34449999999998</v>
      </c>
      <c r="J185" s="13">
        <v>3000</v>
      </c>
    </row>
    <row r="186" spans="1:10" x14ac:dyDescent="0.35">
      <c r="B186" s="2"/>
      <c r="D186" s="2"/>
      <c r="F186" s="11"/>
      <c r="G186" s="11"/>
      <c r="H186" s="11"/>
      <c r="I186" s="11"/>
      <c r="J186" s="11"/>
    </row>
    <row r="187" spans="1:10" x14ac:dyDescent="0.35">
      <c r="B187" s="2"/>
      <c r="D187" s="2"/>
      <c r="F187" s="31" t="s">
        <v>26</v>
      </c>
      <c r="G187" s="11"/>
      <c r="H187" s="11"/>
      <c r="I187" s="11"/>
      <c r="J187" s="11"/>
    </row>
    <row r="188" spans="1:10" x14ac:dyDescent="0.35">
      <c r="B188" s="2"/>
      <c r="D188" s="2"/>
      <c r="F188" s="11" t="s">
        <v>25</v>
      </c>
      <c r="G188" s="11"/>
      <c r="H188" s="11"/>
      <c r="I188" s="12">
        <f xml:space="preserve"> J188*re/37*ans/12</f>
        <v>2562.7359000000001</v>
      </c>
      <c r="J188" s="13">
        <v>18600</v>
      </c>
    </row>
    <row r="189" spans="1:10" x14ac:dyDescent="0.35">
      <c r="B189" s="2"/>
      <c r="D189" s="2"/>
      <c r="F189" s="11" t="s">
        <v>42</v>
      </c>
      <c r="G189" s="11"/>
      <c r="H189" s="11"/>
      <c r="I189" s="12">
        <f xml:space="preserve"> J189*re</f>
        <v>31.281911760000003</v>
      </c>
      <c r="J189" s="13">
        <v>18.920000000000002</v>
      </c>
    </row>
    <row r="190" spans="1:10" ht="15.5" x14ac:dyDescent="0.35">
      <c r="B190" s="2"/>
      <c r="D190" s="2"/>
      <c r="F190" s="11" t="s">
        <v>52</v>
      </c>
      <c r="G190" s="10"/>
      <c r="H190" s="10"/>
      <c r="I190" s="12">
        <f xml:space="preserve"> J190*re/37*ans/12</f>
        <v>895.57974999999999</v>
      </c>
      <c r="J190" s="13">
        <v>6500</v>
      </c>
    </row>
    <row r="191" spans="1:10" ht="15.5" x14ac:dyDescent="0.35">
      <c r="B191" s="2"/>
      <c r="D191" s="2"/>
      <c r="F191" s="11"/>
      <c r="G191" s="10"/>
      <c r="H191" s="10"/>
      <c r="I191" s="12"/>
      <c r="J191" s="13"/>
    </row>
    <row r="192" spans="1:10" x14ac:dyDescent="0.35">
      <c r="B192" s="2"/>
      <c r="D192" s="2"/>
      <c r="F192" s="31" t="s">
        <v>57</v>
      </c>
      <c r="G192" s="31"/>
      <c r="H192" s="11"/>
      <c r="I192" s="11"/>
      <c r="J192" s="11"/>
    </row>
    <row r="193" spans="1:11" x14ac:dyDescent="0.35">
      <c r="B193" s="2"/>
      <c r="D193" s="2"/>
      <c r="F193" s="11" t="s">
        <v>58</v>
      </c>
      <c r="G193" s="11"/>
      <c r="H193" s="11"/>
      <c r="I193" s="12">
        <f xml:space="preserve"> J193*re/37*ans/12</f>
        <v>3582.319</v>
      </c>
      <c r="J193" s="13">
        <v>26000</v>
      </c>
    </row>
    <row r="194" spans="1:11" x14ac:dyDescent="0.35">
      <c r="B194" s="2"/>
      <c r="D194" s="2"/>
      <c r="F194" s="11" t="s">
        <v>59</v>
      </c>
      <c r="G194" s="11"/>
      <c r="H194" s="11"/>
      <c r="I194" s="12">
        <f xml:space="preserve"> J194*re/37*ans/12</f>
        <v>826.68899999999996</v>
      </c>
      <c r="J194" s="13">
        <v>6000</v>
      </c>
    </row>
    <row r="195" spans="1:11" x14ac:dyDescent="0.35">
      <c r="B195" s="2"/>
      <c r="D195" s="2"/>
      <c r="F195" s="11"/>
      <c r="G195" s="11"/>
      <c r="H195" s="11"/>
      <c r="I195" s="11"/>
      <c r="J195" s="11"/>
    </row>
    <row r="196" spans="1:11" x14ac:dyDescent="0.35">
      <c r="B196" s="2"/>
      <c r="D196" s="2"/>
      <c r="F196" s="11" t="s">
        <v>56</v>
      </c>
      <c r="G196" s="11"/>
      <c r="H196" s="11"/>
      <c r="I196" s="12"/>
      <c r="J196" s="13"/>
    </row>
    <row r="197" spans="1:11" x14ac:dyDescent="0.35">
      <c r="B197" s="2"/>
      <c r="D197" s="2"/>
    </row>
    <row r="198" spans="1:11" x14ac:dyDescent="0.35">
      <c r="B198" s="2"/>
      <c r="D198" s="2"/>
    </row>
    <row r="200" spans="1:11" x14ac:dyDescent="0.35">
      <c r="B200" s="2"/>
      <c r="C200" s="4"/>
      <c r="G200" s="2"/>
      <c r="H200" s="4"/>
    </row>
    <row r="201" spans="1:11" ht="35.15" customHeight="1" x14ac:dyDescent="1.35">
      <c r="A201" s="29"/>
      <c r="B201" s="14"/>
      <c r="C201" s="7"/>
      <c r="D201" s="7"/>
      <c r="E201" s="7"/>
      <c r="F201" s="7"/>
      <c r="G201" s="8"/>
      <c r="H201" s="8"/>
      <c r="I201" s="8"/>
      <c r="J201" s="8"/>
      <c r="K201" s="8"/>
    </row>
    <row r="202" spans="1:11" ht="23.5" x14ac:dyDescent="0.55000000000000004">
      <c r="A202" s="29" t="s">
        <v>61</v>
      </c>
      <c r="B202" s="14"/>
      <c r="C202" s="16"/>
      <c r="D202" s="16"/>
      <c r="E202" s="16"/>
      <c r="F202" s="17"/>
    </row>
    <row r="204" spans="1:11" ht="18.5" x14ac:dyDescent="0.45">
      <c r="A204" s="34" t="s">
        <v>24</v>
      </c>
      <c r="B204" t="s">
        <v>6</v>
      </c>
      <c r="C204" s="1" t="s">
        <v>7</v>
      </c>
      <c r="D204" t="s">
        <v>8</v>
      </c>
    </row>
    <row r="205" spans="1:11" x14ac:dyDescent="0.35">
      <c r="A205" s="4">
        <v>27</v>
      </c>
      <c r="B205" s="35">
        <v>19463.45</v>
      </c>
      <c r="C205" s="36">
        <f t="shared" ref="C205:C230" si="15" xml:space="preserve"> B205*re</f>
        <v>32180.4400341</v>
      </c>
      <c r="D205" s="35">
        <f xml:space="preserve"> C205*12</f>
        <v>386165.2804092</v>
      </c>
    </row>
    <row r="206" spans="1:11" x14ac:dyDescent="0.35">
      <c r="A206" s="4">
        <v>28</v>
      </c>
      <c r="B206" s="35">
        <v>19737.509999999998</v>
      </c>
      <c r="C206" s="36">
        <f t="shared" si="15"/>
        <v>32633.564808779996</v>
      </c>
      <c r="D206" s="35">
        <f t="shared" ref="D206:D230" si="16" xml:space="preserve"> C206*12</f>
        <v>391602.77770535997</v>
      </c>
    </row>
    <row r="207" spans="1:11" x14ac:dyDescent="0.35">
      <c r="A207" s="4">
        <v>29</v>
      </c>
      <c r="B207" s="35">
        <v>20016.22</v>
      </c>
      <c r="C207" s="36">
        <f t="shared" si="15"/>
        <v>33094.377791160005</v>
      </c>
      <c r="D207" s="35">
        <f t="shared" si="16"/>
        <v>397132.53349392005</v>
      </c>
    </row>
    <row r="208" spans="1:11" x14ac:dyDescent="0.35">
      <c r="A208" s="4">
        <v>30</v>
      </c>
      <c r="B208" s="35">
        <v>20299.27</v>
      </c>
      <c r="C208" s="36">
        <f t="shared" si="15"/>
        <v>33562.366434060001</v>
      </c>
      <c r="D208" s="35">
        <f t="shared" si="16"/>
        <v>402748.39720871998</v>
      </c>
    </row>
    <row r="209" spans="1:4" x14ac:dyDescent="0.35">
      <c r="A209" s="4">
        <v>31</v>
      </c>
      <c r="B209" s="35">
        <v>20587.25</v>
      </c>
      <c r="C209" s="36">
        <f t="shared" si="15"/>
        <v>34038.506230500003</v>
      </c>
      <c r="D209" s="35">
        <f t="shared" si="16"/>
        <v>408462.07476600003</v>
      </c>
    </row>
    <row r="210" spans="1:4" x14ac:dyDescent="0.35">
      <c r="A210" s="4">
        <v>32</v>
      </c>
      <c r="B210" s="35">
        <v>20879.7</v>
      </c>
      <c r="C210" s="36">
        <f t="shared" si="15"/>
        <v>34522.036626599998</v>
      </c>
      <c r="D210" s="35">
        <f t="shared" si="16"/>
        <v>414264.43951920001</v>
      </c>
    </row>
    <row r="211" spans="1:4" x14ac:dyDescent="0.35">
      <c r="A211" s="4">
        <v>33</v>
      </c>
      <c r="B211" s="35">
        <v>21176.799999999999</v>
      </c>
      <c r="C211" s="36">
        <f t="shared" si="15"/>
        <v>35013.255230399998</v>
      </c>
      <c r="D211" s="35">
        <f t="shared" si="16"/>
        <v>420159.06276479998</v>
      </c>
    </row>
    <row r="212" spans="1:4" x14ac:dyDescent="0.35">
      <c r="A212" s="4">
        <v>34</v>
      </c>
      <c r="B212" s="35">
        <v>21479.17</v>
      </c>
      <c r="C212" s="36">
        <f t="shared" si="15"/>
        <v>35513.18713626</v>
      </c>
      <c r="D212" s="35">
        <f t="shared" si="16"/>
        <v>426158.24563511997</v>
      </c>
    </row>
    <row r="213" spans="1:4" x14ac:dyDescent="0.35">
      <c r="A213" s="4">
        <v>35</v>
      </c>
      <c r="B213" s="35">
        <v>21785.79</v>
      </c>
      <c r="C213" s="36">
        <f t="shared" si="15"/>
        <v>36020.145898620001</v>
      </c>
      <c r="D213" s="35">
        <f t="shared" si="16"/>
        <v>432241.75078344002</v>
      </c>
    </row>
    <row r="214" spans="1:4" x14ac:dyDescent="0.35">
      <c r="A214" s="4">
        <v>36</v>
      </c>
      <c r="B214" s="35">
        <v>22097.48</v>
      </c>
      <c r="C214" s="36">
        <f t="shared" si="15"/>
        <v>36535.487287440003</v>
      </c>
      <c r="D214" s="35">
        <f t="shared" si="16"/>
        <v>438425.84744928003</v>
      </c>
    </row>
    <row r="215" spans="1:4" x14ac:dyDescent="0.35">
      <c r="A215" s="4">
        <v>37</v>
      </c>
      <c r="B215" s="35">
        <v>22413.89</v>
      </c>
      <c r="C215" s="36">
        <f t="shared" si="15"/>
        <v>37058.632620420001</v>
      </c>
      <c r="D215" s="35">
        <f t="shared" si="16"/>
        <v>444703.59144504002</v>
      </c>
    </row>
    <row r="216" spans="1:4" x14ac:dyDescent="0.35">
      <c r="A216" s="4">
        <v>38</v>
      </c>
      <c r="B216" s="35">
        <v>22755.919999999998</v>
      </c>
      <c r="C216" s="36">
        <f t="shared" si="15"/>
        <v>37624.137497759999</v>
      </c>
      <c r="D216" s="35">
        <f t="shared" si="16"/>
        <v>451489.64997311996</v>
      </c>
    </row>
    <row r="217" spans="1:4" x14ac:dyDescent="0.35">
      <c r="A217" s="4">
        <v>39</v>
      </c>
      <c r="B217" s="35">
        <v>23088.89</v>
      </c>
      <c r="C217" s="36">
        <f t="shared" si="15"/>
        <v>38174.66277042</v>
      </c>
      <c r="D217" s="35">
        <f t="shared" si="16"/>
        <v>458095.95324504003</v>
      </c>
    </row>
    <row r="218" spans="1:4" x14ac:dyDescent="0.35">
      <c r="A218" s="4">
        <v>40</v>
      </c>
      <c r="B218" s="35">
        <v>23427.040000000001</v>
      </c>
      <c r="C218" s="36">
        <f t="shared" si="15"/>
        <v>38733.752541120004</v>
      </c>
      <c r="D218" s="35">
        <f t="shared" si="16"/>
        <v>464805.03049344005</v>
      </c>
    </row>
    <row r="219" spans="1:4" x14ac:dyDescent="0.35">
      <c r="A219" s="4">
        <v>41</v>
      </c>
      <c r="B219" s="35">
        <v>23770.06</v>
      </c>
      <c r="C219" s="36">
        <f t="shared" si="15"/>
        <v>39300.894262680005</v>
      </c>
      <c r="D219" s="35">
        <f t="shared" si="16"/>
        <v>471610.73115216009</v>
      </c>
    </row>
    <row r="220" spans="1:4" x14ac:dyDescent="0.35">
      <c r="A220" s="4">
        <v>42</v>
      </c>
      <c r="B220" s="35">
        <v>24118.18</v>
      </c>
      <c r="C220" s="36">
        <f t="shared" si="15"/>
        <v>39876.468212040003</v>
      </c>
      <c r="D220" s="35">
        <f t="shared" si="16"/>
        <v>478517.61854448006</v>
      </c>
    </row>
    <row r="221" spans="1:4" x14ac:dyDescent="0.35">
      <c r="A221" s="4">
        <v>43</v>
      </c>
      <c r="B221" s="35">
        <v>24654.17</v>
      </c>
      <c r="C221" s="36">
        <f t="shared" si="15"/>
        <v>40762.662286259998</v>
      </c>
      <c r="D221" s="35">
        <f t="shared" si="16"/>
        <v>489151.94743512</v>
      </c>
    </row>
    <row r="222" spans="1:4" x14ac:dyDescent="0.35">
      <c r="A222" s="4">
        <v>44</v>
      </c>
      <c r="B222" s="35">
        <v>25205.03</v>
      </c>
      <c r="C222" s="36">
        <f t="shared" si="15"/>
        <v>41673.442091339995</v>
      </c>
      <c r="D222" s="35">
        <f t="shared" si="16"/>
        <v>500081.30509607994</v>
      </c>
    </row>
    <row r="223" spans="1:4" x14ac:dyDescent="0.35">
      <c r="A223" s="4">
        <v>45</v>
      </c>
      <c r="B223" s="35">
        <v>25770.92</v>
      </c>
      <c r="C223" s="36">
        <f t="shared" si="15"/>
        <v>42609.072167759994</v>
      </c>
      <c r="D223" s="35">
        <f t="shared" si="16"/>
        <v>511308.86601311993</v>
      </c>
    </row>
    <row r="224" spans="1:4" x14ac:dyDescent="0.35">
      <c r="A224" s="4">
        <v>46</v>
      </c>
      <c r="B224" s="35">
        <v>26352.400000000001</v>
      </c>
      <c r="C224" s="36">
        <f t="shared" si="15"/>
        <v>43570.478407200004</v>
      </c>
      <c r="D224" s="35">
        <f t="shared" si="16"/>
        <v>522845.74088640005</v>
      </c>
    </row>
    <row r="225" spans="1:4" x14ac:dyDescent="0.35">
      <c r="A225" s="4">
        <v>47</v>
      </c>
      <c r="B225" s="35">
        <v>26821.51</v>
      </c>
      <c r="C225" s="36">
        <f t="shared" si="15"/>
        <v>44346.094560779995</v>
      </c>
      <c r="D225" s="35">
        <f t="shared" si="16"/>
        <v>532153.13472936</v>
      </c>
    </row>
    <row r="226" spans="1:4" x14ac:dyDescent="0.35">
      <c r="A226" s="4">
        <v>48</v>
      </c>
      <c r="B226" s="35">
        <v>28054.39</v>
      </c>
      <c r="C226" s="36">
        <f t="shared" si="15"/>
        <v>46384.511229420001</v>
      </c>
      <c r="D226" s="35">
        <f t="shared" si="16"/>
        <v>556614.13475304004</v>
      </c>
    </row>
    <row r="227" spans="1:4" x14ac:dyDescent="0.35">
      <c r="A227" s="4">
        <v>49</v>
      </c>
      <c r="B227" s="35">
        <v>29937.17</v>
      </c>
      <c r="C227" s="36">
        <f t="shared" si="15"/>
        <v>49497.458260259998</v>
      </c>
      <c r="D227" s="35">
        <f t="shared" si="16"/>
        <v>593969.49912311998</v>
      </c>
    </row>
    <row r="228" spans="1:4" x14ac:dyDescent="0.35">
      <c r="A228" s="4">
        <v>50</v>
      </c>
      <c r="B228" s="35">
        <v>32026.99</v>
      </c>
      <c r="C228" s="36">
        <f t="shared" si="15"/>
        <v>52952.720672220006</v>
      </c>
      <c r="D228" s="35">
        <f t="shared" si="16"/>
        <v>635432.64806664013</v>
      </c>
    </row>
    <row r="229" spans="1:4" x14ac:dyDescent="0.35">
      <c r="A229" s="4">
        <v>51</v>
      </c>
      <c r="B229" s="35">
        <v>35376.15</v>
      </c>
      <c r="C229" s="36">
        <f t="shared" si="15"/>
        <v>58490.148134700001</v>
      </c>
      <c r="D229" s="35">
        <f t="shared" si="16"/>
        <v>701881.77761640004</v>
      </c>
    </row>
    <row r="230" spans="1:4" x14ac:dyDescent="0.35">
      <c r="A230" s="4">
        <v>52</v>
      </c>
      <c r="B230" s="35">
        <v>40253.68</v>
      </c>
      <c r="C230" s="36">
        <f t="shared" si="15"/>
        <v>66554.548931040001</v>
      </c>
      <c r="D230" s="35">
        <f t="shared" si="16"/>
        <v>798654.58717248007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22</vt:i4>
      </vt:variant>
    </vt:vector>
  </HeadingPairs>
  <TitlesOfParts>
    <vt:vector size="25" baseType="lpstr">
      <vt:lpstr>Ark1</vt:lpstr>
      <vt:lpstr>Ark2</vt:lpstr>
      <vt:lpstr>Ark3</vt:lpstr>
      <vt:lpstr>ans</vt:lpstr>
      <vt:lpstr>re</vt:lpstr>
      <vt:lpstr>trin27</vt:lpstr>
      <vt:lpstr>trin28</vt:lpstr>
      <vt:lpstr>trin29</vt:lpstr>
      <vt:lpstr>trin30</vt:lpstr>
      <vt:lpstr>trin31</vt:lpstr>
      <vt:lpstr>trin32</vt:lpstr>
      <vt:lpstr>trin33</vt:lpstr>
      <vt:lpstr>trin34</vt:lpstr>
      <vt:lpstr>trin35</vt:lpstr>
      <vt:lpstr>trin36</vt:lpstr>
      <vt:lpstr>trin37</vt:lpstr>
      <vt:lpstr>trin38</vt:lpstr>
      <vt:lpstr>trin39</vt:lpstr>
      <vt:lpstr>trin40</vt:lpstr>
      <vt:lpstr>trin41</vt:lpstr>
      <vt:lpstr>trin42</vt:lpstr>
      <vt:lpstr>trin43</vt:lpstr>
      <vt:lpstr>trin44</vt:lpstr>
      <vt:lpstr>trin45</vt:lpstr>
      <vt:lpstr>UVt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Agerskov</dc:creator>
  <cp:lastModifiedBy>Rasmus Jakobsen</cp:lastModifiedBy>
  <cp:lastPrinted>2019-06-22T09:46:28Z</cp:lastPrinted>
  <dcterms:created xsi:type="dcterms:W3CDTF">2015-09-17T17:18:27Z</dcterms:created>
  <dcterms:modified xsi:type="dcterms:W3CDTF">2026-05-05T09:00:35Z</dcterms:modified>
</cp:coreProperties>
</file>